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4\Raportet Mujore, Tre mujore dhe Vjetore 2024\"/>
    </mc:Choice>
  </mc:AlternateContent>
  <bookViews>
    <workbookView xWindow="0" yWindow="180" windowWidth="7650" windowHeight="6405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C83" i="6" l="1"/>
  <c r="D83" i="6"/>
  <c r="K57" i="6" l="1"/>
  <c r="K70" i="6"/>
  <c r="D72" i="6" l="1"/>
  <c r="D73" i="6"/>
  <c r="D74" i="6"/>
  <c r="D75" i="6"/>
  <c r="D76" i="6"/>
  <c r="D77" i="6"/>
  <c r="D78" i="6"/>
  <c r="D79" i="6"/>
  <c r="D80" i="6"/>
  <c r="D81" i="6"/>
  <c r="D82" i="6"/>
  <c r="D71" i="6"/>
  <c r="D68" i="6"/>
  <c r="U83" i="6" l="1"/>
  <c r="T83" i="6"/>
  <c r="S83" i="6"/>
  <c r="R83" i="6"/>
  <c r="Q83" i="6"/>
  <c r="O83" i="6"/>
  <c r="N83" i="6"/>
  <c r="M83" i="6"/>
  <c r="L83" i="6"/>
  <c r="K83" i="6"/>
  <c r="I83" i="6"/>
  <c r="H83" i="6"/>
  <c r="G83" i="6"/>
  <c r="F83" i="6"/>
  <c r="E83" i="6"/>
  <c r="B83" i="6"/>
  <c r="P82" i="6"/>
  <c r="J82" i="6"/>
  <c r="C82" i="6"/>
  <c r="B82" i="6"/>
  <c r="P81" i="6"/>
  <c r="J81" i="6"/>
  <c r="C81" i="6"/>
  <c r="B81" i="6"/>
  <c r="P80" i="6"/>
  <c r="J80" i="6"/>
  <c r="C80" i="6"/>
  <c r="B80" i="6"/>
  <c r="P79" i="6"/>
  <c r="J79" i="6"/>
  <c r="B79" i="6"/>
  <c r="P78" i="6"/>
  <c r="C78" i="6" s="1"/>
  <c r="J78" i="6"/>
  <c r="B78" i="6"/>
  <c r="P77" i="6"/>
  <c r="C77" i="6" s="1"/>
  <c r="J77" i="6"/>
  <c r="B77" i="6"/>
  <c r="P76" i="6"/>
  <c r="J76" i="6"/>
  <c r="B76" i="6"/>
  <c r="P75" i="6"/>
  <c r="J75" i="6"/>
  <c r="B75" i="6"/>
  <c r="P74" i="6"/>
  <c r="J74" i="6"/>
  <c r="B74" i="6"/>
  <c r="P73" i="6"/>
  <c r="J73" i="6"/>
  <c r="B73" i="6"/>
  <c r="P72" i="6"/>
  <c r="J72" i="6"/>
  <c r="B72" i="6"/>
  <c r="P71" i="6"/>
  <c r="J71" i="6"/>
  <c r="B71" i="6"/>
  <c r="B69" i="6"/>
  <c r="B65" i="12"/>
  <c r="P81" i="12"/>
  <c r="O81" i="12"/>
  <c r="N81" i="12"/>
  <c r="M81" i="12"/>
  <c r="L81" i="12"/>
  <c r="K81" i="12"/>
  <c r="J81" i="12"/>
  <c r="I81" i="12"/>
  <c r="H81" i="12"/>
  <c r="G81" i="12"/>
  <c r="F81" i="12"/>
  <c r="E81" i="12"/>
  <c r="D81" i="12"/>
  <c r="B81" i="12"/>
  <c r="C80" i="12"/>
  <c r="B80" i="12"/>
  <c r="C79" i="12"/>
  <c r="B79" i="12"/>
  <c r="C78" i="12"/>
  <c r="B78" i="12"/>
  <c r="C77" i="12"/>
  <c r="B77" i="12"/>
  <c r="C76" i="12"/>
  <c r="B76" i="12"/>
  <c r="C75" i="12"/>
  <c r="B75" i="12"/>
  <c r="C74" i="12"/>
  <c r="B74" i="12"/>
  <c r="C73" i="12"/>
  <c r="B73" i="12"/>
  <c r="C72" i="12"/>
  <c r="B72" i="12"/>
  <c r="C71" i="12"/>
  <c r="B71" i="12"/>
  <c r="C70" i="12"/>
  <c r="B70" i="12"/>
  <c r="C69" i="12"/>
  <c r="B69" i="12"/>
  <c r="F1" i="12"/>
  <c r="J1" i="12"/>
  <c r="B3" i="12"/>
  <c r="C3" i="12"/>
  <c r="D3" i="12"/>
  <c r="E3" i="12"/>
  <c r="F3" i="12"/>
  <c r="G3" i="12"/>
  <c r="H3" i="12"/>
  <c r="I3" i="12"/>
  <c r="J3" i="12"/>
  <c r="J42" i="12" s="1"/>
  <c r="K3" i="12"/>
  <c r="L3" i="12"/>
  <c r="O3" i="12"/>
  <c r="P3" i="12"/>
  <c r="B4" i="12"/>
  <c r="C4" i="12"/>
  <c r="B5" i="12"/>
  <c r="C5" i="12"/>
  <c r="C16" i="12" s="1"/>
  <c r="B6" i="12"/>
  <c r="C6" i="12"/>
  <c r="B7" i="12"/>
  <c r="C7" i="12"/>
  <c r="B8" i="12"/>
  <c r="C8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D16" i="12"/>
  <c r="E16" i="12"/>
  <c r="F16" i="12"/>
  <c r="G16" i="12"/>
  <c r="H16" i="12"/>
  <c r="I16" i="12"/>
  <c r="J16" i="12"/>
  <c r="K16" i="12"/>
  <c r="L16" i="12"/>
  <c r="O16" i="12"/>
  <c r="P16" i="12"/>
  <c r="B17" i="12"/>
  <c r="C17" i="12"/>
  <c r="B18" i="12"/>
  <c r="L18" i="12"/>
  <c r="C18" i="12" s="1"/>
  <c r="B19" i="12"/>
  <c r="C19" i="12"/>
  <c r="B20" i="12"/>
  <c r="L20" i="12"/>
  <c r="C20" i="12" s="1"/>
  <c r="B21" i="12"/>
  <c r="C21" i="12"/>
  <c r="B22" i="12"/>
  <c r="C22" i="12"/>
  <c r="B23" i="12"/>
  <c r="C23" i="12"/>
  <c r="B24" i="12"/>
  <c r="C24" i="12"/>
  <c r="B25" i="12"/>
  <c r="L25" i="12"/>
  <c r="C25" i="12" s="1"/>
  <c r="B26" i="12"/>
  <c r="L26" i="12"/>
  <c r="B27" i="12"/>
  <c r="L27" i="12"/>
  <c r="C27" i="12" s="1"/>
  <c r="B28" i="12"/>
  <c r="L28" i="12"/>
  <c r="C28" i="12" s="1"/>
  <c r="B29" i="12"/>
  <c r="D29" i="12"/>
  <c r="E29" i="12"/>
  <c r="F29" i="12"/>
  <c r="G29" i="12"/>
  <c r="H29" i="12"/>
  <c r="I29" i="12"/>
  <c r="J29" i="12"/>
  <c r="K29" i="12"/>
  <c r="M29" i="12"/>
  <c r="O29" i="12"/>
  <c r="P29" i="12"/>
  <c r="B30" i="12"/>
  <c r="C30" i="12"/>
  <c r="B31" i="12"/>
  <c r="C31" i="12"/>
  <c r="B32" i="12"/>
  <c r="C32" i="12"/>
  <c r="B33" i="12"/>
  <c r="C33" i="12"/>
  <c r="B34" i="12"/>
  <c r="C34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D42" i="12"/>
  <c r="E42" i="12"/>
  <c r="F42" i="12"/>
  <c r="G42" i="12"/>
  <c r="H42" i="12"/>
  <c r="I42" i="12"/>
  <c r="K42" i="12"/>
  <c r="L42" i="12"/>
  <c r="O42" i="12"/>
  <c r="P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51" i="12"/>
  <c r="C51" i="12"/>
  <c r="B52" i="12"/>
  <c r="C52" i="12"/>
  <c r="B53" i="12"/>
  <c r="C53" i="12"/>
  <c r="B54" i="12"/>
  <c r="C54" i="12"/>
  <c r="B55" i="12"/>
  <c r="D55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B56" i="12"/>
  <c r="C56" i="12"/>
  <c r="B57" i="12"/>
  <c r="C57" i="12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C65" i="12"/>
  <c r="B66" i="12"/>
  <c r="C66" i="12"/>
  <c r="B67" i="12"/>
  <c r="C67" i="12"/>
  <c r="B68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C74" i="6" l="1"/>
  <c r="C73" i="6"/>
  <c r="C71" i="6"/>
  <c r="C76" i="6"/>
  <c r="C75" i="6"/>
  <c r="J83" i="6"/>
  <c r="C79" i="6"/>
  <c r="C72" i="6"/>
  <c r="P83" i="6"/>
  <c r="C81" i="12"/>
  <c r="L29" i="12"/>
  <c r="C55" i="12"/>
  <c r="C42" i="12"/>
  <c r="C68" i="12"/>
  <c r="C26" i="12"/>
  <c r="C29" i="12" s="1"/>
  <c r="D63" i="6"/>
  <c r="D64" i="6"/>
  <c r="D58" i="6" l="1"/>
  <c r="T70" i="6"/>
  <c r="S70" i="6"/>
  <c r="R70" i="6"/>
  <c r="Q70" i="6"/>
  <c r="O70" i="6"/>
  <c r="N70" i="6"/>
  <c r="M70" i="6"/>
  <c r="L70" i="6"/>
  <c r="I70" i="6"/>
  <c r="H70" i="6"/>
  <c r="G70" i="6"/>
  <c r="F70" i="6"/>
  <c r="E70" i="6"/>
  <c r="B70" i="6"/>
  <c r="P69" i="6"/>
  <c r="J69" i="6"/>
  <c r="D69" i="6"/>
  <c r="P68" i="6"/>
  <c r="J68" i="6"/>
  <c r="B68" i="6"/>
  <c r="P67" i="6"/>
  <c r="J67" i="6"/>
  <c r="D67" i="6"/>
  <c r="B67" i="6"/>
  <c r="P66" i="6"/>
  <c r="J66" i="6"/>
  <c r="D66" i="6"/>
  <c r="B66" i="6"/>
  <c r="P65" i="6"/>
  <c r="J65" i="6"/>
  <c r="D65" i="6"/>
  <c r="B65" i="6"/>
  <c r="P64" i="6"/>
  <c r="J64" i="6"/>
  <c r="B64" i="6"/>
  <c r="P63" i="6"/>
  <c r="J63" i="6"/>
  <c r="B63" i="6"/>
  <c r="P62" i="6"/>
  <c r="J62" i="6"/>
  <c r="D62" i="6"/>
  <c r="B62" i="6"/>
  <c r="P61" i="6"/>
  <c r="J61" i="6"/>
  <c r="D61" i="6"/>
  <c r="B61" i="6"/>
  <c r="P60" i="6"/>
  <c r="J60" i="6"/>
  <c r="D60" i="6"/>
  <c r="B60" i="6"/>
  <c r="P59" i="6"/>
  <c r="J59" i="6"/>
  <c r="D59" i="6"/>
  <c r="B59" i="6"/>
  <c r="U70" i="6"/>
  <c r="P58" i="6"/>
  <c r="J58" i="6"/>
  <c r="B58" i="6"/>
  <c r="C65" i="6" l="1"/>
  <c r="C66" i="6"/>
  <c r="C67" i="6"/>
  <c r="C68" i="6"/>
  <c r="C63" i="6"/>
  <c r="J70" i="6"/>
  <c r="C62" i="6"/>
  <c r="C61" i="6"/>
  <c r="C59" i="6"/>
  <c r="C58" i="6"/>
  <c r="C60" i="6"/>
  <c r="C64" i="6"/>
  <c r="C69" i="6"/>
  <c r="P70" i="6"/>
  <c r="D70" i="6"/>
  <c r="T57" i="6"/>
  <c r="S57" i="6"/>
  <c r="R57" i="6"/>
  <c r="Q57" i="6"/>
  <c r="O57" i="6"/>
  <c r="E57" i="6"/>
  <c r="F57" i="6"/>
  <c r="G57" i="6"/>
  <c r="H57" i="6"/>
  <c r="I57" i="6"/>
  <c r="C70" i="6" l="1"/>
  <c r="D56" i="6"/>
  <c r="J52" i="6" l="1"/>
  <c r="D49" i="6" l="1"/>
  <c r="D47" i="6"/>
  <c r="D46" i="6" l="1"/>
  <c r="D48" i="6"/>
  <c r="D50" i="6"/>
  <c r="D51" i="6"/>
  <c r="D52" i="6"/>
  <c r="D53" i="6"/>
  <c r="D54" i="6"/>
  <c r="D55" i="6"/>
  <c r="D45" i="6"/>
  <c r="D42" i="6"/>
  <c r="D57" i="6" l="1"/>
  <c r="N57" i="6"/>
  <c r="B57" i="6"/>
  <c r="U56" i="6"/>
  <c r="B56" i="6"/>
  <c r="P55" i="6"/>
  <c r="J55" i="6"/>
  <c r="B55" i="6"/>
  <c r="P54" i="6"/>
  <c r="J54" i="6"/>
  <c r="B54" i="6"/>
  <c r="P53" i="6"/>
  <c r="J53" i="6"/>
  <c r="B53" i="6"/>
  <c r="P52" i="6"/>
  <c r="C52" i="6" s="1"/>
  <c r="B52" i="6"/>
  <c r="P51" i="6"/>
  <c r="J51" i="6"/>
  <c r="B51" i="6"/>
  <c r="P50" i="6"/>
  <c r="J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J45" i="6"/>
  <c r="B45" i="6"/>
  <c r="U57" i="6" l="1"/>
  <c r="C55" i="6"/>
  <c r="C54" i="6"/>
  <c r="C53" i="6"/>
  <c r="C51" i="6"/>
  <c r="C50" i="6"/>
  <c r="C47" i="6"/>
  <c r="C46" i="6"/>
  <c r="C48" i="6"/>
  <c r="C49" i="6"/>
  <c r="P56" i="6" l="1"/>
  <c r="M57" i="6"/>
  <c r="L57" i="6" l="1"/>
  <c r="P45" i="6" l="1"/>
  <c r="P57" i="6" s="1"/>
  <c r="J56" i="6"/>
  <c r="D36" i="6"/>
  <c r="J36" i="6"/>
  <c r="C45" i="6" l="1"/>
  <c r="J57" i="6"/>
  <c r="P35" i="6" l="1"/>
  <c r="P37" i="6"/>
  <c r="P39" i="6"/>
  <c r="P40" i="6"/>
  <c r="P41" i="6"/>
  <c r="P43" i="6"/>
  <c r="P34" i="6"/>
  <c r="D34" i="6" l="1"/>
  <c r="J33" i="6" l="1"/>
  <c r="P33" i="6"/>
  <c r="D33" i="6" l="1"/>
  <c r="C33" i="6" s="1"/>
  <c r="C56" i="6" l="1"/>
  <c r="C57" i="6" s="1"/>
  <c r="J32" i="6" l="1"/>
  <c r="D32" i="6"/>
  <c r="D21" i="6"/>
  <c r="U32" i="6"/>
  <c r="T32" i="6" s="1"/>
  <c r="S32" i="6" s="1"/>
  <c r="R32" i="6" s="1"/>
  <c r="P32" i="6" s="1"/>
  <c r="U36" i="6"/>
  <c r="P36" i="6" s="1"/>
  <c r="C36" i="6" s="1"/>
  <c r="P38" i="6"/>
  <c r="U42" i="6"/>
  <c r="P42" i="6" s="1"/>
  <c r="E31" i="6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C32" i="6" l="1"/>
  <c r="P31" i="6"/>
  <c r="J31" i="6"/>
  <c r="J37" i="6"/>
  <c r="Q44" i="6"/>
  <c r="J40" i="6"/>
  <c r="T44" i="6"/>
  <c r="D31" i="6"/>
  <c r="J43" i="6"/>
  <c r="J39" i="6"/>
  <c r="J35" i="6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C35" i="6" s="1"/>
  <c r="D39" i="6"/>
  <c r="C39" i="6" s="1"/>
  <c r="D38" i="6"/>
  <c r="C38" i="6" s="1"/>
  <c r="C43" i="6" l="1"/>
  <c r="D44" i="6"/>
  <c r="O44" i="6"/>
  <c r="N44" i="6" l="1"/>
  <c r="M44" i="6" l="1"/>
  <c r="D27" i="6"/>
  <c r="L44" i="6" l="1"/>
  <c r="P27" i="6"/>
  <c r="J34" i="6" l="1"/>
  <c r="C34" i="6" s="1"/>
  <c r="C44" i="6" s="1"/>
  <c r="K44" i="6"/>
  <c r="J27" i="6"/>
  <c r="C27" i="6" s="1"/>
  <c r="J44" i="6" l="1"/>
  <c r="Y29" i="6"/>
  <c r="I44" i="6" l="1"/>
  <c r="P26" i="6"/>
  <c r="D26" i="6"/>
  <c r="J26" i="6"/>
  <c r="C26" i="6" l="1"/>
  <c r="H44" i="6"/>
  <c r="D19" i="6"/>
  <c r="G44" i="6" l="1"/>
  <c r="F44" i="6" l="1"/>
  <c r="E44" i="6" l="1"/>
  <c r="J23" i="6"/>
  <c r="D20" i="6" l="1"/>
  <c r="D22" i="6"/>
  <c r="D23" i="6"/>
  <c r="D24" i="6"/>
  <c r="D25" i="6"/>
  <c r="D28" i="6"/>
  <c r="B19" i="6" l="1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B20" i="6"/>
  <c r="P19" i="6"/>
  <c r="J19" i="6"/>
  <c r="C24" i="6" l="1"/>
  <c r="C20" i="6"/>
  <c r="C19" i="6"/>
  <c r="C28" i="6"/>
  <c r="C29" i="6"/>
  <c r="C21" i="6"/>
  <c r="C25" i="6"/>
  <c r="C22" i="6"/>
  <c r="C31" i="6"/>
  <c r="K1" i="6" l="1"/>
  <c r="G1" i="6"/>
  <c r="D4" i="6" l="1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A3" i="12" l="1"/>
  <c r="A1" i="12"/>
  <c r="F5" i="6"/>
  <c r="G5" i="6"/>
  <c r="A1" i="6" l="1"/>
</calcChain>
</file>

<file path=xl/sharedStrings.xml><?xml version="1.0" encoding="utf-8"?>
<sst xmlns="http://schemas.openxmlformats.org/spreadsheetml/2006/main" count="984" uniqueCount="914">
  <si>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</si>
  <si>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</si>
  <si>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</si>
  <si>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</si>
  <si>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</si>
  <si>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</si>
  <si>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</si>
  <si>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</si>
  <si>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</si>
  <si>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</si>
  <si>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</si>
  <si>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</si>
  <si>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</si>
  <si>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</si>
  <si>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</si>
  <si>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</si>
  <si>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</si>
  <si>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</si>
  <si>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</si>
  <si>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</si>
  <si>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</si>
  <si>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</si>
  <si>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</si>
  <si>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</si>
  <si>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</si>
  <si>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</si>
  <si>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</si>
  <si>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</si>
  <si>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</si>
  <si>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</si>
  <si>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</si>
  <si>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</si>
  <si>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</si>
  <si>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</si>
  <si>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</si>
  <si>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</si>
  <si>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</si>
  <si>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</si>
  <si>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</si>
  <si>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</si>
  <si>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</si>
  <si>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</si>
  <si>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</si>
  <si>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</si>
  <si>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</si>
  <si>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</si>
  <si>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</si>
  <si>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</si>
  <si>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</si>
  <si>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</si>
  <si>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</si>
  <si>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</si>
  <si>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</si>
  <si>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</si>
  <si>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</si>
  <si>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</si>
  <si>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</si>
  <si>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</si>
  <si>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</si>
  <si>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</si>
  <si>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</si>
  <si>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</si>
  <si>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</si>
  <si>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</si>
  <si>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</si>
  <si>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</si>
  <si>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</si>
  <si>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</si>
  <si>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</si>
  <si>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</si>
  <si>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</si>
  <si>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</si>
  <si>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</si>
  <si>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</si>
  <si>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</si>
  <si>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</si>
  <si>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</si>
  <si>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</si>
  <si>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</si>
  <si>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</si>
  <si>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</si>
  <si>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</si>
  <si>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</si>
  <si>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</si>
  <si>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</si>
  <si>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</si>
  <si>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</si>
  <si>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</si>
  <si>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</si>
  <si>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</si>
  <si>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</si>
  <si>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</si>
  <si>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</si>
  <si>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</si>
  <si>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</si>
  <si>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</si>
  <si>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</si>
  <si>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</si>
  <si>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</si>
  <si>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</si>
  <si>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</si>
  <si>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</si>
  <si>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</si>
  <si>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</si>
  <si>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</si>
  <si>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</si>
  <si>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</si>
  <si>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</si>
  <si>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</si>
  <si>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</si>
  <si>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</si>
  <si>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</si>
  <si>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</si>
  <si>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</si>
  <si>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</si>
  <si>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</si>
  <si>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</si>
  <si>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</si>
  <si>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</si>
  <si>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</si>
  <si>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</si>
  <si>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</si>
  <si>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</si>
  <si>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</si>
  <si>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</si>
  <si>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</si>
  <si>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</si>
  <si>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</si>
  <si>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</si>
  <si>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</si>
  <si>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</si>
  <si>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</si>
  <si>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</si>
  <si>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</si>
  <si>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</si>
  <si>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</si>
  <si>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</si>
  <si>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</si>
  <si>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</si>
  <si>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</si>
  <si>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</si>
  <si>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</si>
  <si>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</si>
  <si>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</si>
  <si>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</si>
  <si>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</si>
  <si>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</si>
  <si>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</si>
  <si>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</si>
  <si>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</si>
  <si>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</si>
  <si>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</si>
  <si>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</si>
  <si>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</si>
  <si>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</si>
  <si>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</si>
  <si>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</si>
  <si>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</si>
  <si>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</si>
  <si>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</si>
  <si>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</si>
  <si>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</si>
  <si>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</si>
  <si>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</si>
  <si>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</si>
  <si>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</si>
  <si>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</si>
  <si>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</si>
  <si>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</si>
  <si>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</si>
  <si>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</si>
  <si>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</si>
  <si>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</si>
  <si>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</si>
  <si>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</si>
  <si>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</si>
  <si>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</si>
  <si>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</si>
  <si>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</si>
  <si>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</si>
  <si>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</si>
  <si>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</si>
  <si>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</si>
  <si>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</si>
  <si>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</si>
  <si>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</si>
  <si>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</si>
  <si>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</si>
  <si>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</si>
  <si>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</si>
  <si>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</si>
  <si>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</si>
  <si>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</si>
  <si>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</si>
  <si>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</si>
  <si>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</si>
  <si>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</si>
  <si>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</si>
  <si>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</si>
  <si>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</si>
  <si>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</si>
  <si>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</si>
  <si>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</si>
  <si>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</si>
  <si>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</si>
  <si>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</si>
  <si>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</si>
  <si>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</si>
  <si>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</si>
  <si>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</si>
  <si>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</si>
  <si>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</si>
  <si>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</si>
  <si>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</si>
  <si>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</si>
  <si>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</si>
  <si>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</si>
  <si>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</si>
  <si>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</si>
  <si>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</si>
  <si>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</si>
  <si>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</si>
  <si>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</si>
  <si>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</si>
  <si>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</si>
  <si>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</si>
  <si>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</si>
  <si>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</si>
  <si>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</si>
  <si>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</si>
  <si>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</si>
  <si>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</si>
  <si>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</si>
  <si>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</si>
  <si>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</si>
  <si>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</si>
  <si>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</si>
  <si>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</si>
  <si>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</si>
  <si>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</si>
  <si>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</si>
  <si>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</si>
  <si>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</si>
  <si>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</si>
  <si>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</si>
  <si>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</si>
  <si>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</si>
  <si>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</si>
  <si>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</si>
  <si>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</si>
  <si>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</si>
  <si>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</si>
  <si>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</si>
  <si>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</si>
  <si>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</si>
  <si>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</si>
  <si>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</si>
  <si>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</si>
  <si>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</si>
  <si>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</si>
  <si>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</si>
  <si>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</si>
  <si>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</si>
  <si>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</si>
  <si>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</si>
  <si>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</si>
  <si>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</si>
  <si>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</si>
  <si>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</si>
  <si>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</si>
  <si>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</si>
  <si>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</si>
  <si>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</si>
  <si>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</si>
  <si>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</si>
  <si>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</si>
  <si>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</si>
  <si>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</si>
  <si>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</si>
  <si>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</si>
  <si>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</si>
  <si>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</si>
  <si>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</si>
  <si>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</si>
  <si>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</si>
  <si>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</si>
  <si>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</si>
  <si>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</si>
  <si>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</si>
  <si>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</si>
  <si>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</si>
  <si>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</si>
  <si>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</si>
  <si>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</si>
  <si>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</si>
  <si>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</si>
  <si>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</si>
  <si>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</si>
  <si>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</si>
  <si>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</si>
  <si>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</si>
  <si>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</si>
  <si>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</si>
  <si>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</si>
  <si>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</si>
  <si>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</si>
  <si>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</si>
  <si>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</si>
  <si>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</si>
  <si>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</si>
  <si>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</si>
  <si>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</si>
  <si>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</si>
  <si>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</si>
  <si>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</si>
  <si>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</si>
  <si>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</si>
  <si>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</si>
  <si>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</si>
  <si>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</si>
  <si>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</si>
  <si>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</si>
  <si>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</si>
  <si>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</si>
  <si>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</si>
  <si>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</si>
  <si>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</si>
  <si>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</si>
  <si>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</si>
  <si>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</si>
  <si>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</si>
  <si>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</si>
  <si>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</si>
  <si>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</si>
  <si>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</si>
  <si>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</si>
  <si>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</si>
  <si>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</si>
  <si>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</si>
  <si>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</si>
  <si>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</si>
  <si>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</si>
  <si>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</si>
  <si>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</si>
  <si>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</si>
  <si>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</si>
  <si>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</si>
  <si>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</si>
  <si>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</si>
  <si>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</si>
  <si>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</si>
  <si>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</si>
  <si>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</si>
  <si>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</si>
  <si>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</si>
  <si>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</si>
  <si>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</si>
  <si>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</si>
  <si>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</si>
  <si>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</si>
  <si>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</si>
  <si>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</si>
  <si>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</si>
  <si>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</si>
  <si>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</si>
  <si>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</si>
  <si>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</si>
  <si>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</si>
  <si>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</si>
  <si>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</si>
  <si>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</si>
  <si>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</si>
  <si>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</si>
  <si>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</si>
  <si>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</si>
  <si>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</si>
  <si>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</si>
  <si>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</si>
  <si>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</si>
  <si>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</si>
  <si>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</si>
  <si>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</si>
  <si>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</si>
  <si>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</si>
  <si>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</si>
  <si>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</si>
  <si>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</si>
  <si>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</si>
  <si>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</si>
  <si>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</si>
  <si>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</si>
  <si>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</si>
  <si>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</si>
  <si>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</si>
  <si>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</si>
  <si>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</si>
  <si>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</si>
  <si>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</si>
  <si>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</si>
  <si>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</si>
  <si>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</si>
  <si>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</si>
  <si>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</si>
  <si>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</si>
  <si>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</si>
  <si>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</si>
  <si>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</si>
  <si>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</si>
  <si>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</si>
  <si>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</si>
  <si>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</si>
  <si>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</si>
  <si>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</si>
  <si>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</si>
  <si>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</si>
  <si>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</si>
  <si>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</si>
  <si>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</si>
  <si>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</si>
  <si>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</si>
  <si>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</si>
  <si>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</si>
  <si>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</si>
  <si>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</si>
  <si>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</si>
  <si>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</si>
  <si>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</si>
  <si>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</si>
  <si>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</si>
  <si>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</si>
  <si>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</si>
  <si>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</si>
  <si>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</si>
  <si>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</si>
  <si>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</si>
  <si>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</si>
  <si>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</si>
  <si>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</si>
  <si>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</si>
  <si>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</si>
  <si>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</si>
  <si>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</si>
  <si>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</si>
  <si>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</si>
  <si>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</si>
  <si>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</si>
  <si>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</si>
  <si>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</si>
  <si>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</si>
  <si>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</si>
  <si>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</si>
  <si>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</si>
  <si>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</si>
  <si>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</si>
  <si>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</si>
  <si>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</si>
  <si>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</si>
  <si>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</si>
  <si>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</si>
  <si>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</si>
  <si>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</si>
  <si>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</si>
  <si>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</si>
  <si>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</si>
  <si>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</si>
  <si>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</si>
  <si>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</si>
  <si>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</si>
  <si>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</si>
  <si>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</si>
  <si>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</si>
  <si>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</si>
  <si>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</si>
  <si>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</si>
  <si>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</si>
  <si>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</si>
  <si>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</si>
  <si>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</si>
  <si>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</si>
  <si>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</si>
  <si>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</si>
  <si>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</si>
  <si>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</si>
  <si>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</si>
  <si>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</si>
  <si>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</si>
  <si>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</si>
  <si>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</si>
  <si>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</si>
  <si>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</si>
  <si>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</si>
  <si>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</si>
  <si>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</si>
  <si>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</si>
  <si>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</si>
  <si>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</si>
  <si>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</si>
  <si>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</si>
  <si>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</si>
  <si>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</si>
  <si>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</si>
  <si>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</si>
  <si>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</si>
  <si>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</si>
  <si>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</si>
  <si>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</si>
  <si>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</si>
  <si>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</si>
  <si>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</si>
  <si>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</si>
  <si>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</si>
  <si>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</si>
  <si>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</si>
  <si>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</si>
  <si>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</si>
  <si>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</si>
  <si>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</si>
  <si>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</si>
  <si>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</si>
  <si>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</si>
  <si>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</si>
  <si>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</si>
  <si>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</si>
  <si>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</si>
  <si>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</si>
  <si>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</si>
  <si>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</si>
  <si>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</si>
  <si>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</si>
  <si>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</si>
  <si>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</si>
  <si>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</si>
  <si>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</si>
  <si>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</si>
  <si>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</si>
  <si>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</si>
  <si>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</si>
  <si>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</si>
  <si>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</si>
  <si>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</si>
  <si>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</si>
  <si>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</si>
  <si>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</si>
  <si>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</si>
  <si>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</si>
  <si>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</si>
  <si>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</si>
  <si>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</si>
  <si>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</si>
  <si>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</si>
  <si>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</si>
  <si>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</si>
  <si>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</si>
  <si>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</si>
  <si>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</si>
  <si>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</si>
  <si>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</si>
  <si>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</si>
  <si>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</si>
  <si>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</si>
  <si>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</si>
  <si>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</si>
  <si>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</si>
  <si>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</si>
  <si>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</si>
  <si>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</si>
  <si>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</si>
  <si>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</si>
  <si>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</si>
  <si>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</si>
  <si>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</si>
  <si>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</si>
  <si>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</si>
  <si>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</si>
  <si>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</si>
  <si>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</si>
  <si>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</si>
  <si>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</si>
  <si>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</si>
  <si>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</si>
  <si>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</si>
  <si>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</si>
  <si>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</si>
  <si>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</si>
  <si>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</si>
  <si>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</si>
  <si>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</si>
  <si>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</si>
  <si>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</si>
  <si>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</si>
  <si>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</si>
  <si>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</si>
  <si>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</si>
  <si>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</si>
  <si>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</si>
  <si>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</si>
  <si>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</si>
  <si>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</si>
  <si>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</si>
  <si>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</si>
  <si>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</si>
  <si>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</si>
  <si>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</si>
  <si>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</si>
  <si>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</si>
  <si>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</si>
  <si>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</si>
  <si>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</si>
  <si>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</si>
  <si>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</si>
  <si>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</si>
  <si>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</si>
  <si>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</si>
  <si>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</si>
  <si>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</si>
  <si>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</si>
  <si>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</si>
  <si>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</si>
  <si>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</si>
  <si>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</si>
  <si>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</si>
  <si>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</si>
  <si>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</si>
  <si>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</si>
  <si>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</si>
  <si>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</si>
  <si>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</si>
  <si>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</si>
  <si>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</si>
  <si>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</si>
  <si>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</si>
  <si>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</si>
  <si>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</si>
  <si>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</si>
  <si>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</si>
  <si>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</si>
  <si>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</si>
  <si>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</si>
  <si>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</si>
  <si>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</si>
  <si>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</si>
  <si>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</si>
  <si>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</si>
  <si>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</si>
  <si>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</si>
  <si>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</si>
  <si>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</si>
  <si>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</si>
  <si>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</si>
  <si>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</si>
  <si>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</si>
  <si>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</si>
  <si>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</si>
  <si>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</si>
  <si>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</si>
  <si>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</si>
  <si>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</si>
  <si>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</si>
  <si>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</si>
  <si>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</si>
  <si>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</si>
  <si>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</si>
  <si>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</si>
  <si>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</si>
  <si>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</si>
  <si>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</si>
  <si>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</si>
  <si>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</si>
  <si>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</si>
  <si>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</si>
  <si>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</si>
  <si>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</si>
  <si>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</si>
  <si>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</si>
  <si>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</si>
  <si>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</si>
  <si>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</si>
  <si>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</si>
  <si>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</si>
  <si>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</si>
  <si>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</si>
  <si>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</si>
  <si>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</si>
  <si>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</si>
  <si>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</si>
  <si>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</si>
  <si>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</si>
  <si>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</si>
  <si>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</si>
  <si>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</si>
  <si>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</si>
  <si>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</si>
  <si>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</si>
  <si>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</si>
  <si>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</si>
  <si>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</si>
  <si>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</si>
  <si>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</si>
  <si>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</si>
  <si>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</si>
  <si>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</si>
  <si>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</si>
  <si>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</si>
  <si>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</si>
  <si>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</si>
  <si>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</si>
  <si>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</si>
  <si>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</si>
  <si>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</si>
  <si>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</si>
  <si>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</si>
  <si>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</si>
  <si>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</si>
  <si>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</si>
  <si>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</si>
  <si>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</si>
  <si>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</si>
  <si>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</si>
  <si>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</si>
  <si>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</si>
  <si>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</si>
  <si>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</si>
  <si>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</si>
  <si>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</si>
  <si>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</si>
  <si>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</si>
  <si>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</si>
  <si>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</si>
  <si>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</si>
  <si>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</si>
  <si>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</si>
  <si>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</si>
  <si>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</si>
  <si>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</si>
  <si>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</si>
  <si>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</si>
  <si>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</si>
  <si>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</si>
  <si>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</si>
  <si>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</si>
  <si>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</si>
  <si>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</si>
  <si>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</si>
  <si>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</si>
  <si>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</si>
  <si>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</si>
  <si>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</si>
  <si>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</si>
  <si>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</si>
  <si>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</si>
  <si>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</si>
  <si>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</si>
  <si>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</si>
  <si>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</si>
  <si>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</si>
  <si>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</si>
  <si>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</si>
  <si>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</si>
  <si>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</si>
  <si>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</si>
  <si>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</si>
  <si>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</si>
  <si>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</si>
  <si>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</si>
  <si>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</si>
  <si>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</si>
  <si>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</si>
  <si>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</si>
  <si>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</si>
  <si>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</si>
  <si>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</si>
  <si>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</si>
  <si>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</si>
  <si>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</si>
  <si>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</si>
  <si>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</si>
  <si>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</si>
  <si>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</si>
  <si>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</si>
  <si>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</si>
  <si>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</si>
  <si>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</si>
  <si>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</si>
  <si>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</si>
  <si>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</si>
  <si>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</si>
  <si>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</si>
  <si>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</si>
  <si>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</si>
  <si>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</si>
  <si>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</si>
  <si>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</si>
  <si>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</si>
  <si>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</si>
  <si>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</si>
  <si>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</si>
  <si>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</si>
  <si>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</si>
  <si>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</si>
  <si>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</si>
  <si>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</si>
  <si>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</si>
  <si>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</si>
  <si>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</si>
  <si>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</si>
  <si>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</si>
  <si>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</si>
  <si>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</si>
  <si>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</si>
  <si>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</si>
  <si>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</si>
  <si>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</si>
  <si>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</si>
  <si>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</si>
  <si>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</si>
  <si>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</si>
  <si>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</si>
  <si>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</si>
  <si>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</si>
  <si>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</si>
  <si>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</si>
  <si>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</si>
  <si>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</si>
  <si>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</si>
  <si>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</si>
  <si>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</si>
  <si>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</si>
  <si>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</si>
  <si>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</si>
  <si>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</si>
  <si>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</si>
  <si>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</si>
  <si>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</si>
  <si>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</si>
  <si>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</si>
  <si>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</si>
  <si>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</si>
  <si>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</si>
  <si>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</si>
  <si>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</si>
  <si>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</si>
  <si>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</si>
  <si>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</si>
  <si>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</si>
  <si>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</si>
  <si>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</si>
  <si>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</si>
  <si>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</si>
  <si>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</si>
  <si>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</si>
  <si>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</si>
  <si>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</si>
  <si>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</si>
  <si>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</si>
  <si>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</si>
  <si>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</si>
  <si>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</si>
  <si>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</si>
  <si>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</si>
  <si>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</si>
  <si>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</si>
  <si>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</si>
  <si>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</si>
  <si>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</si>
  <si>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</si>
  <si>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</si>
  <si>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</si>
  <si>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</si>
  <si>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</si>
  <si>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</si>
  <si>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</si>
  <si>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</si>
  <si>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</si>
  <si>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</si>
  <si>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</si>
  <si>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</si>
  <si>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</si>
  <si>
    <t>2024 Janar</t>
  </si>
  <si>
    <t>2024 Shkurt</t>
  </si>
  <si>
    <t>2024 Januar</t>
  </si>
  <si>
    <t>2024 January</t>
  </si>
  <si>
    <t>2024 Februar</t>
  </si>
  <si>
    <t>2024 February</t>
  </si>
  <si>
    <t xml:space="preserve">2024 Mars </t>
  </si>
  <si>
    <t xml:space="preserve">2024 Mart </t>
  </si>
  <si>
    <t>2024 March</t>
  </si>
  <si>
    <t>2024 Prill</t>
  </si>
  <si>
    <t>2024 April</t>
  </si>
  <si>
    <t>2024 Maj</t>
  </si>
  <si>
    <t>2024 May</t>
  </si>
  <si>
    <t>2024 Qershor</t>
  </si>
  <si>
    <t>2024 Juni</t>
  </si>
  <si>
    <t>2024 June</t>
  </si>
  <si>
    <t>2024 Korrik</t>
  </si>
  <si>
    <t>2024 Juli</t>
  </si>
  <si>
    <t>2024 July</t>
  </si>
  <si>
    <t>2024 Gusht</t>
  </si>
  <si>
    <t>2024 Avgust</t>
  </si>
  <si>
    <t>2024 August</t>
  </si>
  <si>
    <t>2024 Shtator</t>
  </si>
  <si>
    <t>2024 Septembar</t>
  </si>
  <si>
    <t>2024 September</t>
  </si>
  <si>
    <t>2024 Tetor</t>
  </si>
  <si>
    <t>2024 Oktobar</t>
  </si>
  <si>
    <t>2024 October</t>
  </si>
  <si>
    <t xml:space="preserve">2024 Nëntor </t>
  </si>
  <si>
    <t xml:space="preserve">2024 Novembar </t>
  </si>
  <si>
    <t>2024 November</t>
  </si>
  <si>
    <t>2024 Dhjetor</t>
  </si>
  <si>
    <t>2024 Decembar</t>
  </si>
  <si>
    <t>2024 December</t>
  </si>
  <si>
    <t>Gjithsej 2024</t>
  </si>
  <si>
    <t>Ukupno 2024</t>
  </si>
  <si>
    <t>2024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</si>
</sst>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0" fontId="0" fillId="40" borderId="10" xfId="0" applyFont="1" applyFill="1" applyBorder="1"/>
    <xf numFmtId="43" fontId="1" fillId="40" borderId="10" xfId="1" applyFont="1" applyFill="1" applyBorder="1" applyAlignment="1"/>
    <xf numFmtId="43" fontId="0" fillId="40" borderId="10" xfId="1" applyFont="1" applyFill="1" applyBorder="1" applyAlignment="1">
      <alignment horizontal="right"/>
    </xf>
    <xf numFmtId="43" fontId="1" fillId="40" borderId="10" xfId="1" applyFont="1" applyFill="1" applyBorder="1" applyAlignment="1">
      <alignment horizontal="right"/>
    </xf>
    <xf numFmtId="0" fontId="0" fillId="40" borderId="0" xfId="0" applyFont="1" applyFill="1"/>
    <xf numFmtId="0" fontId="0" fillId="0" borderId="0" xfId="0" applyFont="1" applyFill="1"/>
    <xf numFmtId="43" fontId="0" fillId="2" borderId="28" xfId="1" applyFont="1" applyFill="1" applyBorder="1" applyAlignment="1"/>
    <xf numFmtId="43" fontId="0" fillId="0" borderId="10" xfId="1" applyFont="1" applyFill="1" applyBorder="1" applyAlignment="1">
      <alignment horizontal="center" wrapText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142875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83"/>
  <sheetViews>
    <sheetView tabSelected="1" zoomScale="85" zoomScaleNormal="85" zoomScaleSheetLayoutView="80" workbookViewId="0">
      <pane xSplit="2" ySplit="5" topLeftCell="C57" activePane="bottomRight" state="frozen"/>
      <selection pane="topRight" activeCell="B1" sqref="B1"/>
      <selection pane="bottomLeft" activeCell="A6" sqref="A6"/>
      <selection pane="bottomRight" activeCell="K79" sqref="K79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140625" style="82" customWidth="1"/>
    <col min="5" max="6" width="13.28515625" style="79" bestFit="1" customWidth="1"/>
    <col min="7" max="7" width="12.71093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4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3" width="22.85546875" style="69" bestFit="1" customWidth="1"/>
    <col min="24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832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6" t="s">
        <v>171</v>
      </c>
      <c r="B3" s="146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6"/>
      <c r="B4" s="146"/>
      <c r="C4" s="89"/>
      <c r="D4" s="142" t="str">
        <f>IF(L!$A$1=1,L!S4,IF(L!$A$1=2,L!S13,L!S23))</f>
        <v>Adminstrata</v>
      </c>
      <c r="E4" s="90"/>
      <c r="F4" s="85"/>
      <c r="G4" s="85"/>
      <c r="H4" s="85"/>
      <c r="I4" s="85"/>
      <c r="J4" s="143" t="str">
        <f>IF(L!$A$1=1,L!AD4,IF(L!$A$1=2,L!AD13,L!AD23))</f>
        <v>Arsimi</v>
      </c>
      <c r="K4" s="90"/>
      <c r="L4" s="85"/>
      <c r="M4" s="85"/>
      <c r="N4" s="85"/>
      <c r="O4" s="85"/>
      <c r="P4" s="142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6"/>
      <c r="B5" s="146"/>
      <c r="C5" s="99" t="str">
        <f>IF(L!$A$1=1,L!I4,IF(L!$A$1=2,L!I13,L!I23))</f>
        <v>Gjithsejt Pagesat</v>
      </c>
      <c r="D5" s="142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4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2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>
      <c r="A6" s="145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19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19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>
      <c r="A7" s="145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19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19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>
      <c r="A8" s="145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19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19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>
      <c r="A9" s="145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19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19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>
      <c r="A10" s="145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19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19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>
      <c r="A11" s="145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19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19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>
      <c r="A12" s="145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19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19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>
      <c r="A13" s="145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19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19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>
      <c r="A14" s="145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19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19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>
      <c r="A15" s="145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19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19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>
      <c r="A16" s="145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19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19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>
      <c r="A17" s="145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19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19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>
      <c r="A18" s="145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>
      <c r="A19" s="145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8">
        <v>88525.949999999983</v>
      </c>
      <c r="F19" s="128">
        <v>4143.07</v>
      </c>
      <c r="G19" s="128">
        <v>3136.32</v>
      </c>
      <c r="H19" s="128">
        <v>0</v>
      </c>
      <c r="I19" s="128">
        <v>0</v>
      </c>
      <c r="J19" s="119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19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>
      <c r="A20" s="145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19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19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>
      <c r="A21" s="145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19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19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>
      <c r="A22" s="145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19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19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>
      <c r="A23" s="145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19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19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>
      <c r="A24" s="145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19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19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>
      <c r="A25" s="145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19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19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>
      <c r="A26" s="145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19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19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>
      <c r="A27" s="145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19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19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>
      <c r="A28" s="145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19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19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>
      <c r="A29" s="145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19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19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>
      <c r="A30" s="145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19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19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>
      <c r="A31" s="145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>
      <c r="A32" s="140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19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19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>
      <c r="A33" s="141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19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19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>
      <c r="A34" s="141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19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>
        <v>0</v>
      </c>
      <c r="O34" s="118"/>
      <c r="P34" s="119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>
      <c r="A35" s="141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19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19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>
      <c r="A36" s="141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19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19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>
      <c r="A37" s="141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19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19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>
      <c r="A38" s="141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19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19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>
      <c r="A39" s="141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19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19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>
      <c r="A40" s="141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19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19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>
      <c r="A41" s="141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19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19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>
      <c r="A42" s="141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19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19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>
      <c r="A43" s="141"/>
      <c r="B43" s="91" t="str">
        <f>IF(L!$A$1=1,L!B216,IF(L!$A$1=2,L!C216,L!D216))</f>
        <v>2021 Dhjetor</v>
      </c>
      <c r="C43" s="119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19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19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40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19">
        <f>SUM(K45:O45)</f>
        <v>474633.67</v>
      </c>
      <c r="K45" s="118">
        <v>474633.67</v>
      </c>
      <c r="L45" s="118"/>
      <c r="M45" s="118"/>
      <c r="N45" s="118">
        <v>0</v>
      </c>
      <c r="O45" s="118"/>
      <c r="P45" s="119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1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19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19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1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19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>
        <v>0</v>
      </c>
      <c r="O47" s="118">
        <v>10158.4</v>
      </c>
      <c r="P47" s="119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1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19">
        <f t="shared" si="35"/>
        <v>478233.71</v>
      </c>
      <c r="K48" s="118">
        <v>433488.69</v>
      </c>
      <c r="L48" s="118">
        <v>19177.21</v>
      </c>
      <c r="M48" s="118">
        <v>5155.38</v>
      </c>
      <c r="N48" s="118">
        <v>0</v>
      </c>
      <c r="O48" s="118">
        <v>20412.43</v>
      </c>
      <c r="P48" s="119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1"/>
      <c r="B49" s="91" t="str">
        <f>IF(L!$A$1=1,L!B222,IF(L!$A$1=2,L!C222,L!D222))</f>
        <v>2022 Maj</v>
      </c>
      <c r="C49" s="117">
        <f t="shared" si="31"/>
        <v>1335770.1200000001</v>
      </c>
      <c r="D49" s="118">
        <f t="shared" si="33"/>
        <v>662248.98</v>
      </c>
      <c r="E49" s="118">
        <v>90136.58</v>
      </c>
      <c r="F49" s="118">
        <v>70585.47</v>
      </c>
      <c r="G49" s="118">
        <v>17985.099999999999</v>
      </c>
      <c r="H49" s="118">
        <v>47520</v>
      </c>
      <c r="I49" s="118">
        <v>436021.83</v>
      </c>
      <c r="J49" s="119">
        <f>SUM(K49:O49)</f>
        <v>484698.60000000003</v>
      </c>
      <c r="K49" s="118">
        <v>440638.53</v>
      </c>
      <c r="L49" s="118">
        <v>28141.58</v>
      </c>
      <c r="M49" s="118">
        <v>4323.37</v>
      </c>
      <c r="N49" s="118">
        <v>0</v>
      </c>
      <c r="O49" s="118">
        <v>11595.12</v>
      </c>
      <c r="P49" s="119">
        <f t="shared" si="36"/>
        <v>188822.54</v>
      </c>
      <c r="Q49" s="118">
        <v>89496.57</v>
      </c>
      <c r="R49" s="118">
        <v>48425.97</v>
      </c>
      <c r="S49" s="118">
        <v>5000</v>
      </c>
      <c r="T49" s="118">
        <v>900</v>
      </c>
      <c r="U49" s="118">
        <v>45000</v>
      </c>
    </row>
    <row r="50" spans="1:21">
      <c r="A50" s="141"/>
      <c r="B50" s="91" t="str">
        <f>IF(L!$A$1=1,L!B223,IF(L!$A$1=2,L!C223,L!D223))</f>
        <v>2022 Qershor</v>
      </c>
      <c r="C50" s="117">
        <f t="shared" si="31"/>
        <v>1157451.8299999998</v>
      </c>
      <c r="D50" s="118">
        <f t="shared" si="33"/>
        <v>440229.80999999994</v>
      </c>
      <c r="E50" s="118">
        <v>93257.44</v>
      </c>
      <c r="F50" s="118">
        <v>86130.04</v>
      </c>
      <c r="G50" s="118">
        <v>15000</v>
      </c>
      <c r="H50" s="118">
        <v>35900</v>
      </c>
      <c r="I50" s="118">
        <v>209942.33</v>
      </c>
      <c r="J50" s="119">
        <f>SUM(K50:O50)</f>
        <v>506178.81</v>
      </c>
      <c r="K50" s="118">
        <v>441482.09</v>
      </c>
      <c r="L50" s="118">
        <v>24288</v>
      </c>
      <c r="M50" s="118">
        <v>5567.22</v>
      </c>
      <c r="N50" s="118">
        <v>0</v>
      </c>
      <c r="O50" s="118">
        <v>34841.5</v>
      </c>
      <c r="P50" s="119">
        <f t="shared" si="36"/>
        <v>211043.21</v>
      </c>
      <c r="Q50" s="118">
        <v>90077.35</v>
      </c>
      <c r="R50" s="118">
        <v>50102.57</v>
      </c>
      <c r="S50" s="118">
        <v>4999.99</v>
      </c>
      <c r="T50" s="118">
        <v>22002.3</v>
      </c>
      <c r="U50" s="118">
        <v>43861</v>
      </c>
    </row>
    <row r="51" spans="1:21">
      <c r="A51" s="141"/>
      <c r="B51" s="91" t="str">
        <f>IF(L!$A$1=1,L!B224,IF(L!$A$1=2,L!C224,L!D224))</f>
        <v>2022 Korrik</v>
      </c>
      <c r="C51" s="117">
        <f t="shared" si="31"/>
        <v>1966747.44</v>
      </c>
      <c r="D51" s="118">
        <f t="shared" si="33"/>
        <v>1345461.24</v>
      </c>
      <c r="E51" s="118">
        <v>92544.84</v>
      </c>
      <c r="F51" s="118">
        <v>126645.29</v>
      </c>
      <c r="G51" s="118">
        <v>15909.09</v>
      </c>
      <c r="H51" s="118">
        <v>20474.87</v>
      </c>
      <c r="I51" s="118">
        <v>1089887.1499999999</v>
      </c>
      <c r="J51" s="119">
        <f t="shared" ref="J51:J56" si="37">SUM(K51:O51)</f>
        <v>460774</v>
      </c>
      <c r="K51" s="118">
        <v>441745.25</v>
      </c>
      <c r="L51" s="118">
        <v>17357.5</v>
      </c>
      <c r="M51" s="118">
        <v>1671.25</v>
      </c>
      <c r="N51" s="118">
        <v>0</v>
      </c>
      <c r="O51" s="118"/>
      <c r="P51" s="119">
        <f t="shared" si="36"/>
        <v>160512.20000000001</v>
      </c>
      <c r="Q51" s="118">
        <v>87710.26</v>
      </c>
      <c r="R51" s="118">
        <v>39951.94</v>
      </c>
      <c r="S51" s="118">
        <v>7000</v>
      </c>
      <c r="T51" s="118">
        <v>5850</v>
      </c>
      <c r="U51" s="118">
        <v>20000</v>
      </c>
    </row>
    <row r="52" spans="1:21">
      <c r="A52" s="141"/>
      <c r="B52" s="91" t="str">
        <f>IF(L!$A$1=1,L!B225,IF(L!$A$1=2,L!C225,L!D225))</f>
        <v>2022 Gusht</v>
      </c>
      <c r="C52" s="117">
        <f t="shared" si="31"/>
        <v>1430318.71</v>
      </c>
      <c r="D52" s="118">
        <f t="shared" si="33"/>
        <v>747972.81</v>
      </c>
      <c r="E52" s="118">
        <v>93843.36</v>
      </c>
      <c r="F52" s="118">
        <v>171893.21</v>
      </c>
      <c r="G52" s="118">
        <v>14887.05</v>
      </c>
      <c r="H52" s="118">
        <v>99380</v>
      </c>
      <c r="I52" s="118">
        <v>367969.19</v>
      </c>
      <c r="J52" s="119">
        <f>SUM(K52:O52)</f>
        <v>521591.79000000004</v>
      </c>
      <c r="K52" s="118">
        <v>433214.96</v>
      </c>
      <c r="L52" s="118">
        <v>10984.53</v>
      </c>
      <c r="M52" s="118">
        <v>2789.65</v>
      </c>
      <c r="N52" s="118">
        <v>0</v>
      </c>
      <c r="O52" s="118">
        <v>74602.649999999994</v>
      </c>
      <c r="P52" s="119">
        <f t="shared" si="36"/>
        <v>160754.10999999999</v>
      </c>
      <c r="Q52" s="118">
        <v>91179.41</v>
      </c>
      <c r="R52" s="118">
        <v>43479.24</v>
      </c>
      <c r="S52" s="118">
        <v>3995.46</v>
      </c>
      <c r="T52" s="118">
        <v>2100</v>
      </c>
      <c r="U52" s="118">
        <v>20000</v>
      </c>
    </row>
    <row r="53" spans="1:21">
      <c r="A53" s="141"/>
      <c r="B53" s="91" t="str">
        <f>IF(L!$A$1=1,L!B226,IF(L!$A$1=2,L!C226,L!D226))</f>
        <v>2022 Shtator</v>
      </c>
      <c r="C53" s="117">
        <f t="shared" si="31"/>
        <v>988153.6</v>
      </c>
      <c r="D53" s="118">
        <f t="shared" si="33"/>
        <v>326147.71999999997</v>
      </c>
      <c r="E53" s="118">
        <v>92243.02</v>
      </c>
      <c r="F53" s="118">
        <v>87375.22</v>
      </c>
      <c r="G53" s="118">
        <v>15001.2</v>
      </c>
      <c r="H53" s="118">
        <v>19200</v>
      </c>
      <c r="I53" s="118">
        <v>112328.28</v>
      </c>
      <c r="J53" s="119">
        <f t="shared" si="37"/>
        <v>514115.74999999994</v>
      </c>
      <c r="K53" s="118">
        <v>446109.18</v>
      </c>
      <c r="L53" s="118">
        <v>15273.41</v>
      </c>
      <c r="M53" s="118">
        <v>2289.92</v>
      </c>
      <c r="N53" s="118">
        <v>0</v>
      </c>
      <c r="O53" s="118">
        <v>50443.24</v>
      </c>
      <c r="P53" s="119">
        <f t="shared" si="36"/>
        <v>147890.13</v>
      </c>
      <c r="Q53" s="118">
        <v>93616.19</v>
      </c>
      <c r="R53" s="118">
        <v>27773.94</v>
      </c>
      <c r="S53" s="118">
        <v>5000</v>
      </c>
      <c r="T53" s="118">
        <v>1500</v>
      </c>
      <c r="U53" s="118">
        <v>20000</v>
      </c>
    </row>
    <row r="54" spans="1:21">
      <c r="A54" s="141"/>
      <c r="B54" s="91" t="str">
        <f>IF(L!$A$1=1,L!B227,IF(L!$A$1=2,L!C227,L!D227))</f>
        <v>2022 Tetor</v>
      </c>
      <c r="C54" s="117">
        <f t="shared" si="31"/>
        <v>943473.17</v>
      </c>
      <c r="D54" s="118">
        <f t="shared" si="33"/>
        <v>353048.24</v>
      </c>
      <c r="E54" s="118">
        <v>92050.06</v>
      </c>
      <c r="F54" s="118">
        <v>95785.04</v>
      </c>
      <c r="G54" s="118">
        <v>14572.22</v>
      </c>
      <c r="H54" s="118">
        <v>5390</v>
      </c>
      <c r="I54" s="118">
        <v>145250.92000000001</v>
      </c>
      <c r="J54" s="119">
        <f t="shared" si="37"/>
        <v>477574.01</v>
      </c>
      <c r="K54" s="118">
        <v>436005.26</v>
      </c>
      <c r="L54" s="118">
        <v>27425.13</v>
      </c>
      <c r="M54" s="118">
        <v>5152.0200000000004</v>
      </c>
      <c r="N54" s="118">
        <v>0</v>
      </c>
      <c r="O54" s="118">
        <v>8991.6</v>
      </c>
      <c r="P54" s="119">
        <f t="shared" si="36"/>
        <v>112850.92</v>
      </c>
      <c r="Q54" s="118">
        <v>98535.37</v>
      </c>
      <c r="R54" s="118">
        <v>12115.55</v>
      </c>
      <c r="S54" s="118">
        <v>1500</v>
      </c>
      <c r="T54" s="118">
        <v>700</v>
      </c>
      <c r="U54" s="118">
        <v>0</v>
      </c>
    </row>
    <row r="55" spans="1:21">
      <c r="A55" s="141"/>
      <c r="B55" s="91" t="str">
        <f>IF(L!$A$1=1,L!B228,IF(L!$A$1=2,L!C228,L!D228))</f>
        <v xml:space="preserve">2022 Nëntor </v>
      </c>
      <c r="C55" s="117">
        <f>D55+J55+P55</f>
        <v>1341408.7</v>
      </c>
      <c r="D55" s="118">
        <f t="shared" si="33"/>
        <v>481114.25</v>
      </c>
      <c r="E55" s="118">
        <v>91666.01</v>
      </c>
      <c r="F55" s="118">
        <v>57369.54</v>
      </c>
      <c r="G55" s="118">
        <v>16626.009999999998</v>
      </c>
      <c r="H55" s="118">
        <v>5010</v>
      </c>
      <c r="I55" s="118">
        <v>310442.69</v>
      </c>
      <c r="J55" s="119">
        <f t="shared" si="37"/>
        <v>724314.44</v>
      </c>
      <c r="K55" s="118">
        <v>484917.69</v>
      </c>
      <c r="L55" s="118">
        <v>182447.3</v>
      </c>
      <c r="M55" s="118">
        <v>6949.45</v>
      </c>
      <c r="N55" s="118"/>
      <c r="O55" s="118">
        <v>50000</v>
      </c>
      <c r="P55" s="119">
        <f t="shared" si="36"/>
        <v>135980.01</v>
      </c>
      <c r="Q55" s="118">
        <v>95667.5</v>
      </c>
      <c r="R55" s="118">
        <v>26044.28</v>
      </c>
      <c r="S55" s="118"/>
      <c r="T55" s="118">
        <v>400</v>
      </c>
      <c r="U55" s="118">
        <v>13868.23</v>
      </c>
    </row>
    <row r="56" spans="1:21">
      <c r="A56" s="141"/>
      <c r="B56" s="91" t="str">
        <f>IF(L!$A$1=1,L!B229,IF(L!$A$1=2,L!C229,L!D229))</f>
        <v>2022 Dhjetor</v>
      </c>
      <c r="C56" s="117">
        <f t="shared" ref="C56" si="38">D56+J56+P56</f>
        <v>1621538.2799999998</v>
      </c>
      <c r="D56" s="118">
        <f t="shared" si="33"/>
        <v>740165.85</v>
      </c>
      <c r="E56" s="118">
        <v>91455.95</v>
      </c>
      <c r="F56" s="118">
        <v>35101.01</v>
      </c>
      <c r="G56" s="118">
        <v>1254.43</v>
      </c>
      <c r="H56" s="118">
        <v>34956.74</v>
      </c>
      <c r="I56" s="118">
        <v>577397.72</v>
      </c>
      <c r="J56" s="117">
        <f t="shared" si="37"/>
        <v>764639.7</v>
      </c>
      <c r="K56" s="118">
        <v>437287.76</v>
      </c>
      <c r="L56" s="118">
        <v>86931.34</v>
      </c>
      <c r="M56" s="118">
        <v>6515.29</v>
      </c>
      <c r="N56" s="118"/>
      <c r="O56" s="118">
        <v>233905.31</v>
      </c>
      <c r="P56" s="119">
        <f t="shared" si="36"/>
        <v>116732.73</v>
      </c>
      <c r="Q56" s="118">
        <v>96217.919999999998</v>
      </c>
      <c r="R56" s="118">
        <v>10660.27</v>
      </c>
      <c r="S56" s="118">
        <v>3504.54</v>
      </c>
      <c r="T56" s="118">
        <v>6350</v>
      </c>
      <c r="U56" s="118">
        <f>V56+Z56+AF56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15650167.729999999</v>
      </c>
      <c r="D57" s="117">
        <f>SUM(D45:D56)</f>
        <v>6974423.1399999997</v>
      </c>
      <c r="E57" s="117">
        <f t="shared" ref="E57:I57" si="39">SUM(E45:E56)</f>
        <v>1088698.97</v>
      </c>
      <c r="F57" s="117">
        <f t="shared" si="39"/>
        <v>964528.89</v>
      </c>
      <c r="G57" s="117">
        <f t="shared" si="39"/>
        <v>159990.91</v>
      </c>
      <c r="H57" s="117">
        <f t="shared" si="39"/>
        <v>283203.09999999998</v>
      </c>
      <c r="I57" s="117">
        <f t="shared" si="39"/>
        <v>4478001.2699999996</v>
      </c>
      <c r="J57" s="117">
        <f t="shared" ref="J57:N57" si="40">SUM(J45:J56)</f>
        <v>6591864.6800000006</v>
      </c>
      <c r="K57" s="117">
        <f>SUM(K45:K56)</f>
        <v>5359521.91</v>
      </c>
      <c r="L57" s="117">
        <f t="shared" si="40"/>
        <v>453196.54000000004</v>
      </c>
      <c r="M57" s="117">
        <f t="shared" si="40"/>
        <v>59373.52</v>
      </c>
      <c r="N57" s="117">
        <f t="shared" si="40"/>
        <v>0</v>
      </c>
      <c r="O57" s="117">
        <f>SUM(O45:O56)</f>
        <v>719772.71</v>
      </c>
      <c r="P57" s="117">
        <f t="shared" ref="P57:U57" si="41">SUM(P45:P56)</f>
        <v>2083879.91</v>
      </c>
      <c r="Q57" s="117">
        <f t="shared" si="41"/>
        <v>1174714.79</v>
      </c>
      <c r="R57" s="117">
        <f t="shared" si="41"/>
        <v>419997.19000000006</v>
      </c>
      <c r="S57" s="117">
        <f t="shared" si="41"/>
        <v>49999.99</v>
      </c>
      <c r="T57" s="117">
        <f t="shared" si="41"/>
        <v>70702.3</v>
      </c>
      <c r="U57" s="117">
        <f t="shared" si="41"/>
        <v>368465.64</v>
      </c>
    </row>
    <row r="58" spans="1:21">
      <c r="A58" s="140">
        <v>2023</v>
      </c>
      <c r="B58" s="91" t="str">
        <f>IF(L!$A$1=1,L!B231,IF(L!$A$1=2,L!C231,L!D231))</f>
        <v>2023 Janar</v>
      </c>
      <c r="C58" s="117">
        <f>D58+J58+P58</f>
        <v>633547.15</v>
      </c>
      <c r="D58" s="118">
        <f>SUM(E58:I58)</f>
        <v>86447.93</v>
      </c>
      <c r="E58" s="118">
        <v>86447.93</v>
      </c>
      <c r="F58" s="118">
        <v>0</v>
      </c>
      <c r="G58" s="118">
        <v>0</v>
      </c>
      <c r="H58" s="118">
        <v>0</v>
      </c>
      <c r="I58" s="118">
        <v>0</v>
      </c>
      <c r="J58" s="119">
        <f>SUM(K58:O58)</f>
        <v>444470.17</v>
      </c>
      <c r="K58" s="118">
        <v>444470.17</v>
      </c>
      <c r="L58" s="118">
        <v>0</v>
      </c>
      <c r="M58" s="118">
        <v>0</v>
      </c>
      <c r="N58" s="118">
        <v>0</v>
      </c>
      <c r="O58" s="118">
        <v>0</v>
      </c>
      <c r="P58" s="119">
        <f>SUM(Q58:U58)</f>
        <v>102629.05</v>
      </c>
      <c r="Q58" s="118">
        <v>102629.05</v>
      </c>
      <c r="R58" s="118">
        <v>0</v>
      </c>
      <c r="S58" s="118"/>
      <c r="T58" s="118"/>
      <c r="U58" s="118"/>
    </row>
    <row r="59" spans="1:21">
      <c r="A59" s="141"/>
      <c r="B59" s="91" t="str">
        <f>IF(L!$A$1=1,L!B232,IF(L!$A$1=2,L!C232,L!D232))</f>
        <v>2023 Shkurt</v>
      </c>
      <c r="C59" s="117">
        <f t="shared" ref="C59:C67" si="42">D59+J59+P59</f>
        <v>2091239.1600000001</v>
      </c>
      <c r="D59" s="118">
        <f t="shared" ref="D59:D69" si="43">SUM(E59:I59)</f>
        <v>1021040.48</v>
      </c>
      <c r="E59" s="118">
        <v>123991.74</v>
      </c>
      <c r="F59" s="118">
        <v>183858.82</v>
      </c>
      <c r="G59" s="118">
        <v>49962.06</v>
      </c>
      <c r="H59" s="118">
        <v>62903.74</v>
      </c>
      <c r="I59" s="118">
        <v>600324.12</v>
      </c>
      <c r="J59" s="119">
        <f>SUM(K59:O59)</f>
        <v>845490.30999999994</v>
      </c>
      <c r="K59" s="118">
        <v>601341.57999999996</v>
      </c>
      <c r="L59" s="118">
        <v>18328.89</v>
      </c>
      <c r="M59" s="118">
        <v>7576.32</v>
      </c>
      <c r="N59" s="118">
        <v>0</v>
      </c>
      <c r="O59" s="118">
        <v>218243.52</v>
      </c>
      <c r="P59" s="119">
        <f t="shared" ref="P59" si="44">SUM(Q59:U59)</f>
        <v>224708.37</v>
      </c>
      <c r="Q59" s="118">
        <v>119459.73</v>
      </c>
      <c r="R59" s="118">
        <v>72809.94</v>
      </c>
      <c r="S59" s="118">
        <v>20263.7</v>
      </c>
      <c r="T59" s="118">
        <v>5400</v>
      </c>
      <c r="U59" s="118">
        <v>6775</v>
      </c>
    </row>
    <row r="60" spans="1:21">
      <c r="A60" s="141"/>
      <c r="B60" s="91" t="str">
        <f>IF(L!$A$1=1,L!B233,IF(L!$A$1=2,L!C233,L!D233))</f>
        <v xml:space="preserve">2023 Mars </v>
      </c>
      <c r="C60" s="117">
        <f t="shared" si="42"/>
        <v>1711655.95</v>
      </c>
      <c r="D60" s="118">
        <f t="shared" si="43"/>
        <v>816920.99</v>
      </c>
      <c r="E60" s="118">
        <v>113161.33</v>
      </c>
      <c r="F60" s="118">
        <v>145628.6</v>
      </c>
      <c r="G60" s="118">
        <v>20000</v>
      </c>
      <c r="H60" s="118">
        <v>15819.26</v>
      </c>
      <c r="I60" s="118">
        <v>522311.8</v>
      </c>
      <c r="J60" s="119">
        <f t="shared" ref="J60:J61" si="45">SUM(K60:O60)</f>
        <v>711934.3</v>
      </c>
      <c r="K60" s="118">
        <v>537852.91</v>
      </c>
      <c r="L60" s="118">
        <v>26179.55</v>
      </c>
      <c r="M60" s="118">
        <v>7901.84</v>
      </c>
      <c r="N60" s="118">
        <v>0</v>
      </c>
      <c r="O60" s="118">
        <v>140000</v>
      </c>
      <c r="P60" s="119">
        <f>SUM(Q60:U60)</f>
        <v>182800.66</v>
      </c>
      <c r="Q60" s="118">
        <v>111365.2</v>
      </c>
      <c r="R60" s="118">
        <v>30536.46</v>
      </c>
      <c r="S60" s="118">
        <v>10400</v>
      </c>
      <c r="T60" s="118">
        <v>500</v>
      </c>
      <c r="U60" s="118">
        <v>29999</v>
      </c>
    </row>
    <row r="61" spans="1:21">
      <c r="A61" s="141"/>
      <c r="B61" s="91" t="str">
        <f>IF(L!$A$1=1,L!B234,IF(L!$A$1=2,L!C234,L!D234))</f>
        <v>2023 Prill</v>
      </c>
      <c r="C61" s="117">
        <f t="shared" si="42"/>
        <v>1965007.3399999999</v>
      </c>
      <c r="D61" s="118">
        <f t="shared" si="43"/>
        <v>1024713.1</v>
      </c>
      <c r="E61" s="118">
        <v>119773.5</v>
      </c>
      <c r="F61" s="118">
        <v>112151.26</v>
      </c>
      <c r="G61" s="118">
        <v>15000</v>
      </c>
      <c r="H61" s="118">
        <v>114203.47</v>
      </c>
      <c r="I61" s="118">
        <v>663584.87</v>
      </c>
      <c r="J61" s="119">
        <f t="shared" si="45"/>
        <v>742945.51</v>
      </c>
      <c r="K61" s="118">
        <v>540493.91</v>
      </c>
      <c r="L61" s="118">
        <v>55195.58</v>
      </c>
      <c r="M61" s="118">
        <v>6331.34</v>
      </c>
      <c r="N61" s="118">
        <v>0</v>
      </c>
      <c r="O61" s="118">
        <v>140924.68</v>
      </c>
      <c r="P61" s="119">
        <f t="shared" ref="P61:P69" si="46">SUM(Q61:U61)</f>
        <v>197348.73</v>
      </c>
      <c r="Q61" s="118">
        <v>119864.53</v>
      </c>
      <c r="R61" s="118">
        <v>52984.6</v>
      </c>
      <c r="S61" s="118">
        <v>5399.6</v>
      </c>
      <c r="T61" s="118">
        <v>19100</v>
      </c>
      <c r="U61" s="118">
        <v>0</v>
      </c>
    </row>
    <row r="62" spans="1:21">
      <c r="A62" s="141"/>
      <c r="B62" s="91" t="str">
        <f>IF(L!$A$1=1,L!B235,IF(L!$A$1=2,L!C235,L!D235))</f>
        <v>2023 Maj</v>
      </c>
      <c r="C62" s="117">
        <f t="shared" si="42"/>
        <v>1904337.16</v>
      </c>
      <c r="D62" s="118">
        <f t="shared" si="43"/>
        <v>867586.15</v>
      </c>
      <c r="E62" s="118">
        <v>117612.67</v>
      </c>
      <c r="F62" s="118">
        <v>149427.32999999999</v>
      </c>
      <c r="G62" s="118">
        <v>15000</v>
      </c>
      <c r="H62" s="118">
        <v>89980.53</v>
      </c>
      <c r="I62" s="118">
        <v>495565.62</v>
      </c>
      <c r="J62" s="119">
        <f>SUM(K62:O62)</f>
        <v>750506.75</v>
      </c>
      <c r="K62" s="118">
        <v>625921.62</v>
      </c>
      <c r="L62" s="118">
        <v>62718.47</v>
      </c>
      <c r="M62" s="118">
        <v>6066.66</v>
      </c>
      <c r="N62" s="118">
        <v>0</v>
      </c>
      <c r="O62" s="118">
        <v>55800</v>
      </c>
      <c r="P62" s="119">
        <f t="shared" si="46"/>
        <v>286244.26</v>
      </c>
      <c r="Q62" s="118">
        <v>179877.34</v>
      </c>
      <c r="R62" s="118">
        <v>41981.919999999998</v>
      </c>
      <c r="S62" s="118">
        <v>0</v>
      </c>
      <c r="T62" s="118">
        <v>18400</v>
      </c>
      <c r="U62" s="118">
        <v>45985</v>
      </c>
    </row>
    <row r="63" spans="1:21">
      <c r="A63" s="141"/>
      <c r="B63" s="91" t="str">
        <f>IF(L!$A$1=1,L!B236,IF(L!$A$1=2,L!C236,L!D236))</f>
        <v>2023 Qershor</v>
      </c>
      <c r="C63" s="117">
        <f t="shared" si="42"/>
        <v>1329770.48</v>
      </c>
      <c r="D63" s="118">
        <f t="shared" si="43"/>
        <v>573310.89999999991</v>
      </c>
      <c r="E63" s="118">
        <v>129474.75</v>
      </c>
      <c r="F63" s="118">
        <v>146653.06</v>
      </c>
      <c r="G63" s="118">
        <v>15000</v>
      </c>
      <c r="H63" s="118">
        <v>96876.479999999996</v>
      </c>
      <c r="I63" s="118">
        <v>185306.61</v>
      </c>
      <c r="J63" s="119">
        <f>SUM(K63:O63)</f>
        <v>518686.43</v>
      </c>
      <c r="K63" s="118">
        <v>468582.19</v>
      </c>
      <c r="L63" s="118">
        <v>25971.16</v>
      </c>
      <c r="M63" s="118">
        <v>4133.08</v>
      </c>
      <c r="N63" s="118">
        <v>0</v>
      </c>
      <c r="O63" s="118">
        <v>20000</v>
      </c>
      <c r="P63" s="119">
        <f t="shared" si="46"/>
        <v>237773.15000000002</v>
      </c>
      <c r="Q63" s="118">
        <v>140341.17000000001</v>
      </c>
      <c r="R63" s="118">
        <v>42066.879999999997</v>
      </c>
      <c r="S63" s="118">
        <v>5365.1</v>
      </c>
      <c r="T63" s="118">
        <v>0</v>
      </c>
      <c r="U63" s="118">
        <v>50000</v>
      </c>
    </row>
    <row r="64" spans="1:21">
      <c r="A64" s="141"/>
      <c r="B64" s="91" t="str">
        <f>IF(L!$A$1=1,L!B237,IF(L!$A$1=2,L!C237,L!D237))</f>
        <v>2023 Korrik</v>
      </c>
      <c r="C64" s="117">
        <f t="shared" si="42"/>
        <v>1931750.79</v>
      </c>
      <c r="D64" s="118">
        <f>SUM(E64:I64)</f>
        <v>785780.66999999993</v>
      </c>
      <c r="E64" s="118">
        <v>117589.65</v>
      </c>
      <c r="F64" s="118">
        <v>180083.32</v>
      </c>
      <c r="G64" s="118">
        <v>15008.72</v>
      </c>
      <c r="H64" s="118">
        <v>44379</v>
      </c>
      <c r="I64" s="118">
        <v>428719.98</v>
      </c>
      <c r="J64" s="119">
        <f t="shared" ref="J64" si="47">SUM(K64:O64)</f>
        <v>755966.41</v>
      </c>
      <c r="K64" s="118">
        <v>692001.87</v>
      </c>
      <c r="L64" s="118">
        <v>13946.41</v>
      </c>
      <c r="M64" s="118">
        <v>1936.71</v>
      </c>
      <c r="N64" s="118">
        <v>0</v>
      </c>
      <c r="O64" s="118">
        <v>48081.42</v>
      </c>
      <c r="P64" s="119">
        <f t="shared" si="46"/>
        <v>390003.70999999996</v>
      </c>
      <c r="Q64" s="118">
        <v>150158.53</v>
      </c>
      <c r="R64" s="118">
        <v>47016.65</v>
      </c>
      <c r="S64" s="118">
        <v>8329.9699999999993</v>
      </c>
      <c r="T64" s="118">
        <v>1500</v>
      </c>
      <c r="U64" s="118">
        <v>182998.56</v>
      </c>
    </row>
    <row r="65" spans="1:21">
      <c r="A65" s="141"/>
      <c r="B65" s="91" t="str">
        <f>IF(L!$A$1=1,L!B238,IF(L!$A$1=2,L!C238,L!D238))</f>
        <v>2023 Gusht</v>
      </c>
      <c r="C65" s="117">
        <f t="shared" si="42"/>
        <v>1377362.2999999998</v>
      </c>
      <c r="D65" s="118">
        <f t="shared" si="43"/>
        <v>533268.13</v>
      </c>
      <c r="E65" s="118">
        <v>119023.89</v>
      </c>
      <c r="F65" s="118">
        <v>116819.57</v>
      </c>
      <c r="G65" s="118">
        <v>14999.4</v>
      </c>
      <c r="H65" s="118">
        <v>130655</v>
      </c>
      <c r="I65" s="118">
        <v>151770.26999999999</v>
      </c>
      <c r="J65" s="119">
        <f>SUM(K65:O65)</f>
        <v>616210.04</v>
      </c>
      <c r="K65" s="118">
        <v>589296.43999999994</v>
      </c>
      <c r="L65" s="118">
        <v>4684.29</v>
      </c>
      <c r="M65" s="118">
        <v>2229.31</v>
      </c>
      <c r="N65" s="118">
        <v>0</v>
      </c>
      <c r="O65" s="118">
        <v>20000</v>
      </c>
      <c r="P65" s="119">
        <f t="shared" si="46"/>
        <v>227884.13</v>
      </c>
      <c r="Q65" s="118">
        <v>148454.93</v>
      </c>
      <c r="R65" s="118">
        <v>43283</v>
      </c>
      <c r="S65" s="118">
        <v>7471.6</v>
      </c>
      <c r="T65" s="118">
        <v>450</v>
      </c>
      <c r="U65" s="118">
        <v>28224.6</v>
      </c>
    </row>
    <row r="66" spans="1:21">
      <c r="A66" s="141"/>
      <c r="B66" s="91" t="str">
        <f>IF(L!$A$1=1,L!B239,IF(L!$A$1=2,L!C239,L!D239))</f>
        <v>2023 Shtator</v>
      </c>
      <c r="C66" s="117">
        <f t="shared" si="42"/>
        <v>1339590.6099999999</v>
      </c>
      <c r="D66" s="118">
        <f t="shared" si="43"/>
        <v>441031.18999999994</v>
      </c>
      <c r="E66" s="118">
        <v>119200.56</v>
      </c>
      <c r="F66" s="118">
        <v>115426.93</v>
      </c>
      <c r="G66" s="118">
        <v>15000</v>
      </c>
      <c r="H66" s="118">
        <v>31885.74</v>
      </c>
      <c r="I66" s="118">
        <v>159517.96</v>
      </c>
      <c r="J66" s="119">
        <f t="shared" ref="J66:J69" si="48">SUM(K66:O66)</f>
        <v>632348.98</v>
      </c>
      <c r="K66" s="118">
        <v>550894.35</v>
      </c>
      <c r="L66" s="118">
        <v>26523.61</v>
      </c>
      <c r="M66" s="118">
        <v>4447.62</v>
      </c>
      <c r="N66" s="118">
        <v>0</v>
      </c>
      <c r="O66" s="118">
        <v>50483.4</v>
      </c>
      <c r="P66" s="119">
        <f t="shared" si="46"/>
        <v>266210.44</v>
      </c>
      <c r="Q66" s="118">
        <v>148486.99</v>
      </c>
      <c r="R66" s="118">
        <v>43786.48</v>
      </c>
      <c r="S66" s="118">
        <v>4850.87</v>
      </c>
      <c r="T66" s="118">
        <v>29350</v>
      </c>
      <c r="U66" s="118">
        <v>39736.1</v>
      </c>
    </row>
    <row r="67" spans="1:21">
      <c r="A67" s="141"/>
      <c r="B67" s="91" t="str">
        <f>IF(L!$A$1=1,L!B240,IF(L!$A$1=2,L!C240,L!D240))</f>
        <v>2023 Tetor</v>
      </c>
      <c r="C67" s="117">
        <f t="shared" si="42"/>
        <v>1830949.24</v>
      </c>
      <c r="D67" s="118">
        <f t="shared" si="43"/>
        <v>828793.64999999991</v>
      </c>
      <c r="E67" s="118">
        <v>126217.18</v>
      </c>
      <c r="F67" s="118">
        <v>144817.92000000001</v>
      </c>
      <c r="G67" s="118">
        <v>15023.36</v>
      </c>
      <c r="H67" s="118">
        <v>41271</v>
      </c>
      <c r="I67" s="118">
        <v>501464.19</v>
      </c>
      <c r="J67" s="119">
        <f t="shared" si="48"/>
        <v>735689.53999999992</v>
      </c>
      <c r="K67" s="118">
        <v>633840.16</v>
      </c>
      <c r="L67" s="118">
        <v>46086.45</v>
      </c>
      <c r="M67" s="118">
        <v>5763.94</v>
      </c>
      <c r="N67" s="118"/>
      <c r="O67" s="118">
        <v>49998.99</v>
      </c>
      <c r="P67" s="119">
        <f t="shared" si="46"/>
        <v>266466.05</v>
      </c>
      <c r="Q67" s="118">
        <v>149751.09</v>
      </c>
      <c r="R67" s="118">
        <v>43582.94</v>
      </c>
      <c r="S67" s="118">
        <v>3905.87</v>
      </c>
      <c r="T67" s="118">
        <v>2700</v>
      </c>
      <c r="U67" s="118">
        <v>66526.149999999994</v>
      </c>
    </row>
    <row r="68" spans="1:21">
      <c r="A68" s="141"/>
      <c r="B68" s="91" t="str">
        <f>IF(L!$A$1=1,L!B241,IF(L!$A$1=2,L!C241,L!D241))</f>
        <v xml:space="preserve">2023 Nëntor </v>
      </c>
      <c r="C68" s="117">
        <f>D68+J68+P68</f>
        <v>2324016.09</v>
      </c>
      <c r="D68" s="118">
        <f>SUM(E68:I68)</f>
        <v>1372764.77</v>
      </c>
      <c r="E68" s="118">
        <v>122443.57</v>
      </c>
      <c r="F68" s="118">
        <v>77061.039999999994</v>
      </c>
      <c r="G68" s="118">
        <v>22006.46</v>
      </c>
      <c r="H68" s="118">
        <v>7950</v>
      </c>
      <c r="I68" s="118">
        <v>1143303.7</v>
      </c>
      <c r="J68" s="119">
        <f t="shared" si="48"/>
        <v>625087.6</v>
      </c>
      <c r="K68" s="118">
        <v>541739.99</v>
      </c>
      <c r="L68" s="118">
        <v>39216.71</v>
      </c>
      <c r="M68" s="118">
        <v>7766.68</v>
      </c>
      <c r="N68" s="118">
        <v>0</v>
      </c>
      <c r="O68" s="118">
        <v>36364.22</v>
      </c>
      <c r="P68" s="119">
        <f t="shared" si="46"/>
        <v>326163.71999999997</v>
      </c>
      <c r="Q68" s="118">
        <v>146607.76999999999</v>
      </c>
      <c r="R68" s="118">
        <v>21892.87</v>
      </c>
      <c r="S68" s="118">
        <v>7225.81</v>
      </c>
      <c r="T68" s="118">
        <v>3870</v>
      </c>
      <c r="U68" s="118">
        <v>146567.26999999999</v>
      </c>
    </row>
    <row r="69" spans="1:21">
      <c r="A69" s="141"/>
      <c r="B69" s="91" t="str">
        <f>IF(L!$A$1=1,L!B242,IF(L!$A$1=2,L!C242,L!D242))</f>
        <v>2023 Dhjetor</v>
      </c>
      <c r="C69" s="117">
        <f t="shared" ref="C69" si="49">D69+J69+P69</f>
        <v>1836969.67</v>
      </c>
      <c r="D69" s="118">
        <f t="shared" si="43"/>
        <v>991591.04</v>
      </c>
      <c r="E69" s="118">
        <v>134693.42000000001</v>
      </c>
      <c r="F69" s="118">
        <v>71885.710000000006</v>
      </c>
      <c r="G69" s="118">
        <v>19000</v>
      </c>
      <c r="H69" s="118">
        <v>67565</v>
      </c>
      <c r="I69" s="118">
        <v>698446.91</v>
      </c>
      <c r="J69" s="117">
        <f t="shared" si="48"/>
        <v>619204.67000000004</v>
      </c>
      <c r="K69" s="118">
        <v>548100.93000000005</v>
      </c>
      <c r="L69" s="118">
        <v>56225.65</v>
      </c>
      <c r="M69" s="118">
        <v>14878.09</v>
      </c>
      <c r="N69" s="118"/>
      <c r="O69" s="118"/>
      <c r="P69" s="119">
        <f t="shared" si="46"/>
        <v>226173.96000000002</v>
      </c>
      <c r="Q69" s="118">
        <v>160590</v>
      </c>
      <c r="R69" s="118">
        <v>20541.099999999999</v>
      </c>
      <c r="S69" s="118">
        <v>10787.48</v>
      </c>
      <c r="T69" s="118">
        <v>5600</v>
      </c>
      <c r="U69" s="118">
        <v>28655.38</v>
      </c>
    </row>
    <row r="70" spans="1:21">
      <c r="A70" s="115"/>
      <c r="B70" s="91" t="str">
        <f>IF(L!$A$1=1,L!B243,IF(L!$A$1=2,L!C243,L!D243))</f>
        <v>Gjithsej 2023</v>
      </c>
      <c r="C70" s="117">
        <f>SUM(C58:C69)</f>
        <v>20276195.940000005</v>
      </c>
      <c r="D70" s="117">
        <f>SUM(D58:D69)</f>
        <v>9343249</v>
      </c>
      <c r="E70" s="117">
        <f t="shared" ref="E70:N70" si="50">SUM(E58:E69)</f>
        <v>1429630.19</v>
      </c>
      <c r="F70" s="117">
        <f t="shared" si="50"/>
        <v>1443813.56</v>
      </c>
      <c r="G70" s="117">
        <f t="shared" si="50"/>
        <v>215999.99999999997</v>
      </c>
      <c r="H70" s="117">
        <f t="shared" si="50"/>
        <v>703489.22</v>
      </c>
      <c r="I70" s="117">
        <f t="shared" si="50"/>
        <v>5550316.0300000003</v>
      </c>
      <c r="J70" s="117">
        <f t="shared" si="50"/>
        <v>7998540.71</v>
      </c>
      <c r="K70" s="117">
        <f>SUM(K58:K69)</f>
        <v>6774536.1200000001</v>
      </c>
      <c r="L70" s="117">
        <f t="shared" si="50"/>
        <v>375076.77000000008</v>
      </c>
      <c r="M70" s="117">
        <f t="shared" si="50"/>
        <v>69031.59</v>
      </c>
      <c r="N70" s="117">
        <f t="shared" si="50"/>
        <v>0</v>
      </c>
      <c r="O70" s="117">
        <f>SUM(O58:O69)</f>
        <v>779896.23</v>
      </c>
      <c r="P70" s="117">
        <f t="shared" ref="P70:U70" si="51">SUM(P58:P69)</f>
        <v>2934406.2299999995</v>
      </c>
      <c r="Q70" s="117">
        <f t="shared" si="51"/>
        <v>1677586.33</v>
      </c>
      <c r="R70" s="117">
        <f t="shared" si="51"/>
        <v>460482.83999999997</v>
      </c>
      <c r="S70" s="117">
        <f t="shared" si="51"/>
        <v>84000</v>
      </c>
      <c r="T70" s="117">
        <f t="shared" si="51"/>
        <v>86870</v>
      </c>
      <c r="U70" s="117">
        <f t="shared" si="51"/>
        <v>625467.05999999994</v>
      </c>
    </row>
    <row r="71" spans="1:21">
      <c r="A71" s="140">
        <v>2024</v>
      </c>
      <c r="B71" s="91" t="str">
        <f>IF(L!$A$1=1,L!B244,IF(L!$A$1=2,L!C244,L!D244))</f>
        <v>2024 Janar</v>
      </c>
      <c r="C71" s="117">
        <f>D71+J71+P71</f>
        <v>847716.92999999993</v>
      </c>
      <c r="D71" s="118">
        <f>SUM(E71:I71)</f>
        <v>134941.51999999999</v>
      </c>
      <c r="E71" s="118">
        <v>134941.51999999999</v>
      </c>
      <c r="F71" s="118"/>
      <c r="G71" s="118"/>
      <c r="H71" s="118"/>
      <c r="I71" s="118"/>
      <c r="J71" s="119">
        <f>SUM(K71:O71)</f>
        <v>566001.43999999994</v>
      </c>
      <c r="K71" s="118">
        <v>566001.43999999994</v>
      </c>
      <c r="L71" s="118"/>
      <c r="M71" s="118"/>
      <c r="N71" s="118"/>
      <c r="O71" s="118"/>
      <c r="P71" s="119">
        <f>SUM(Q71:U71)</f>
        <v>146773.97</v>
      </c>
      <c r="Q71" s="118">
        <v>146773.97</v>
      </c>
      <c r="R71" s="118"/>
      <c r="S71" s="118"/>
      <c r="T71" s="118"/>
      <c r="U71" s="118"/>
    </row>
    <row r="72" spans="1:21">
      <c r="A72" s="141"/>
      <c r="B72" s="91" t="str">
        <f>IF(L!$A$1=1,L!B245,IF(L!$A$1=2,L!C245,L!D245))</f>
        <v>2024 Shkurt</v>
      </c>
      <c r="C72" s="117">
        <f t="shared" ref="C72:C80" si="52">D72+J72+P72</f>
        <v>2461874.9</v>
      </c>
      <c r="D72" s="118">
        <f t="shared" ref="D72:D82" si="53">SUM(E72:I72)</f>
        <v>1105959.8899999999</v>
      </c>
      <c r="E72" s="118">
        <v>134941.51999999999</v>
      </c>
      <c r="F72" s="118">
        <v>220943.96</v>
      </c>
      <c r="G72" s="118">
        <v>25500</v>
      </c>
      <c r="H72" s="118">
        <v>77229.320000000007</v>
      </c>
      <c r="I72" s="118">
        <v>647345.09</v>
      </c>
      <c r="J72" s="119">
        <f>SUM(K72:O72)</f>
        <v>1041621.76</v>
      </c>
      <c r="K72" s="118">
        <v>823207.47</v>
      </c>
      <c r="L72" s="118">
        <v>191753.29</v>
      </c>
      <c r="M72" s="118">
        <v>6661</v>
      </c>
      <c r="N72" s="118">
        <v>0</v>
      </c>
      <c r="O72" s="118">
        <v>20000</v>
      </c>
      <c r="P72" s="119">
        <f t="shared" ref="P72" si="54">SUM(Q72:U72)</f>
        <v>314293.25</v>
      </c>
      <c r="Q72" s="118">
        <v>151864.04</v>
      </c>
      <c r="R72" s="118">
        <v>98658.85</v>
      </c>
      <c r="S72" s="118">
        <v>10000</v>
      </c>
      <c r="T72" s="118">
        <v>18850</v>
      </c>
      <c r="U72" s="118">
        <v>34920.36</v>
      </c>
    </row>
    <row r="73" spans="1:21">
      <c r="A73" s="141"/>
      <c r="B73" s="91" t="str">
        <f>IF(L!$A$1=1,L!B246,IF(L!$A$1=2,L!C246,L!D246))</f>
        <v xml:space="preserve">2024 Mars </v>
      </c>
      <c r="C73" s="117">
        <f t="shared" si="52"/>
        <v>2472503.4099999997</v>
      </c>
      <c r="D73" s="118">
        <f t="shared" si="53"/>
        <v>1278431.6399999999</v>
      </c>
      <c r="E73" s="118">
        <v>129899.22</v>
      </c>
      <c r="F73" s="118">
        <v>187828.22</v>
      </c>
      <c r="G73" s="118">
        <v>25000</v>
      </c>
      <c r="H73" s="118">
        <v>19050</v>
      </c>
      <c r="I73" s="118">
        <v>916654.2</v>
      </c>
      <c r="J73" s="119">
        <f t="shared" ref="J73:J74" si="55">SUM(K73:O73)</f>
        <v>967338.5</v>
      </c>
      <c r="K73" s="118">
        <v>839076.68</v>
      </c>
      <c r="L73" s="118">
        <v>42230.2</v>
      </c>
      <c r="M73" s="118">
        <v>6031.62</v>
      </c>
      <c r="N73" s="118">
        <v>0</v>
      </c>
      <c r="O73" s="118">
        <v>80000</v>
      </c>
      <c r="P73" s="119">
        <f>SUM(Q73:U73)</f>
        <v>226733.27000000002</v>
      </c>
      <c r="Q73" s="118">
        <v>144452.97</v>
      </c>
      <c r="R73" s="118">
        <v>40950.300000000003</v>
      </c>
      <c r="S73" s="118">
        <v>10500</v>
      </c>
      <c r="T73" s="118">
        <v>1100</v>
      </c>
      <c r="U73" s="118">
        <v>29730</v>
      </c>
    </row>
    <row r="74" spans="1:21">
      <c r="A74" s="141"/>
      <c r="B74" s="91" t="str">
        <f>IF(L!$A$1=1,L!B247,IF(L!$A$1=2,L!C247,L!D247))</f>
        <v>2024 Prill</v>
      </c>
      <c r="C74" s="117">
        <f t="shared" si="52"/>
        <v>2488033.15</v>
      </c>
      <c r="D74" s="118">
        <f t="shared" si="53"/>
        <v>935023.3</v>
      </c>
      <c r="E74" s="118">
        <v>160010.1</v>
      </c>
      <c r="F74" s="118">
        <v>140667.35999999999</v>
      </c>
      <c r="G74" s="118">
        <v>21499.75</v>
      </c>
      <c r="H74" s="118">
        <v>101960</v>
      </c>
      <c r="I74" s="118">
        <v>510886.09</v>
      </c>
      <c r="J74" s="119">
        <f t="shared" si="55"/>
        <v>1257083.79</v>
      </c>
      <c r="K74" s="118">
        <v>1070203.57</v>
      </c>
      <c r="L74" s="118">
        <v>6552.1</v>
      </c>
      <c r="M74" s="118">
        <v>5839.9</v>
      </c>
      <c r="N74" s="118">
        <v>0</v>
      </c>
      <c r="O74" s="118">
        <v>174488.22</v>
      </c>
      <c r="P74" s="119">
        <f t="shared" ref="P74:P82" si="56">SUM(Q74:U74)</f>
        <v>295926.06</v>
      </c>
      <c r="Q74" s="118">
        <v>144597.96</v>
      </c>
      <c r="R74" s="118">
        <v>26368.74</v>
      </c>
      <c r="S74" s="118">
        <v>5999.45</v>
      </c>
      <c r="T74" s="118">
        <v>34000</v>
      </c>
      <c r="U74" s="118">
        <v>84959.91</v>
      </c>
    </row>
    <row r="75" spans="1:21">
      <c r="A75" s="141"/>
      <c r="B75" s="91" t="str">
        <f>IF(L!$A$1=1,L!B248,IF(L!$A$1=2,L!C248,L!D248))</f>
        <v>2024 Maj</v>
      </c>
      <c r="C75" s="117">
        <f t="shared" si="52"/>
        <v>1941222.42</v>
      </c>
      <c r="D75" s="118">
        <f t="shared" si="53"/>
        <v>781346.21</v>
      </c>
      <c r="E75" s="118">
        <v>130562.93</v>
      </c>
      <c r="F75" s="118">
        <v>122495.26</v>
      </c>
      <c r="G75" s="118">
        <v>19983.45</v>
      </c>
      <c r="H75" s="118">
        <v>24306.94</v>
      </c>
      <c r="I75" s="118">
        <v>483997.63</v>
      </c>
      <c r="J75" s="119">
        <f>SUM(K75:O75)</f>
        <v>952246.51</v>
      </c>
      <c r="K75" s="118">
        <v>871611.38</v>
      </c>
      <c r="L75" s="118">
        <v>16342.57</v>
      </c>
      <c r="M75" s="118">
        <v>4292.66</v>
      </c>
      <c r="N75" s="118">
        <v>0</v>
      </c>
      <c r="O75" s="118">
        <v>59999.9</v>
      </c>
      <c r="P75" s="119">
        <f t="shared" si="56"/>
        <v>207629.69999999998</v>
      </c>
      <c r="Q75" s="118">
        <v>149360.99</v>
      </c>
      <c r="R75" s="118">
        <v>29524.75</v>
      </c>
      <c r="S75" s="118">
        <v>6350.9</v>
      </c>
      <c r="T75" s="118">
        <v>100</v>
      </c>
      <c r="U75" s="118">
        <v>22293.06</v>
      </c>
    </row>
    <row r="76" spans="1:21">
      <c r="A76" s="141"/>
      <c r="B76" s="91" t="str">
        <f>IF(L!$A$1=1,L!B249,IF(L!$A$1=2,L!C249,L!D249))</f>
        <v>2024 Qershor</v>
      </c>
      <c r="C76" s="117">
        <f t="shared" si="52"/>
        <v>2201994.6</v>
      </c>
      <c r="D76" s="118">
        <f t="shared" si="53"/>
        <v>1256532.45</v>
      </c>
      <c r="E76" s="118">
        <v>141289.23000000001</v>
      </c>
      <c r="F76" s="118">
        <v>200573.27</v>
      </c>
      <c r="G76" s="118">
        <v>20088.28</v>
      </c>
      <c r="H76" s="118">
        <v>116849.55</v>
      </c>
      <c r="I76" s="118">
        <v>777732.12</v>
      </c>
      <c r="J76" s="119">
        <f>SUM(K76:O76)</f>
        <v>731437.01</v>
      </c>
      <c r="K76" s="118">
        <v>674919.4</v>
      </c>
      <c r="L76" s="118">
        <v>16566.97</v>
      </c>
      <c r="M76" s="118">
        <v>5055.8</v>
      </c>
      <c r="N76" s="118">
        <v>0</v>
      </c>
      <c r="O76" s="118">
        <v>34894.839999999997</v>
      </c>
      <c r="P76" s="119">
        <f t="shared" si="56"/>
        <v>214025.14</v>
      </c>
      <c r="Q76" s="118">
        <v>135505.14000000001</v>
      </c>
      <c r="R76" s="118">
        <v>25000</v>
      </c>
      <c r="S76" s="118">
        <v>6000</v>
      </c>
      <c r="T76" s="118">
        <v>7520</v>
      </c>
      <c r="U76" s="118">
        <v>40000</v>
      </c>
    </row>
    <row r="77" spans="1:21">
      <c r="A77" s="141"/>
      <c r="B77" s="91" t="str">
        <f>IF(L!$A$1=1,L!B250,IF(L!$A$1=2,L!C250,L!D250))</f>
        <v>2024 Korrik</v>
      </c>
      <c r="C77" s="117">
        <f t="shared" si="52"/>
        <v>0</v>
      </c>
      <c r="D77" s="118">
        <f t="shared" si="53"/>
        <v>0</v>
      </c>
      <c r="E77" s="118"/>
      <c r="F77" s="118"/>
      <c r="G77" s="118"/>
      <c r="H77" s="118"/>
      <c r="I77" s="118"/>
      <c r="J77" s="119">
        <f t="shared" ref="J77" si="57">SUM(K77:O77)</f>
        <v>0</v>
      </c>
      <c r="K77" s="118"/>
      <c r="L77" s="118"/>
      <c r="M77" s="118"/>
      <c r="N77" s="118"/>
      <c r="O77" s="118"/>
      <c r="P77" s="119">
        <f t="shared" si="56"/>
        <v>0</v>
      </c>
      <c r="Q77" s="118"/>
      <c r="R77" s="118"/>
      <c r="S77" s="118"/>
      <c r="T77" s="118"/>
      <c r="U77" s="118"/>
    </row>
    <row r="78" spans="1:21">
      <c r="A78" s="141"/>
      <c r="B78" s="91" t="str">
        <f>IF(L!$A$1=1,L!B251,IF(L!$A$1=2,L!C251,L!D251))</f>
        <v>2024 Gusht</v>
      </c>
      <c r="C78" s="117">
        <f t="shared" si="52"/>
        <v>0</v>
      </c>
      <c r="D78" s="118">
        <f t="shared" si="53"/>
        <v>0</v>
      </c>
      <c r="E78" s="118"/>
      <c r="F78" s="118"/>
      <c r="G78" s="118"/>
      <c r="H78" s="118"/>
      <c r="I78" s="118"/>
      <c r="J78" s="119">
        <f>SUM(K78:O78)</f>
        <v>0</v>
      </c>
      <c r="K78" s="118"/>
      <c r="L78" s="118"/>
      <c r="M78" s="118"/>
      <c r="N78" s="118"/>
      <c r="O78" s="118"/>
      <c r="P78" s="119">
        <f t="shared" si="56"/>
        <v>0</v>
      </c>
      <c r="Q78" s="118"/>
      <c r="R78" s="118"/>
      <c r="S78" s="118"/>
      <c r="T78" s="118"/>
      <c r="U78" s="118"/>
    </row>
    <row r="79" spans="1:21">
      <c r="A79" s="141"/>
      <c r="B79" s="91" t="str">
        <f>IF(L!$A$1=1,L!B252,IF(L!$A$1=2,L!C252,L!D252))</f>
        <v>2024 Shtator</v>
      </c>
      <c r="C79" s="117">
        <f t="shared" si="52"/>
        <v>0</v>
      </c>
      <c r="D79" s="118">
        <f t="shared" si="53"/>
        <v>0</v>
      </c>
      <c r="E79" s="118"/>
      <c r="F79" s="118"/>
      <c r="G79" s="118"/>
      <c r="H79" s="118"/>
      <c r="I79" s="118"/>
      <c r="J79" s="119">
        <f t="shared" ref="J79:J82" si="58">SUM(K79:O79)</f>
        <v>0</v>
      </c>
      <c r="K79" s="118"/>
      <c r="L79" s="118"/>
      <c r="M79" s="118"/>
      <c r="N79" s="118"/>
      <c r="O79" s="118"/>
      <c r="P79" s="119">
        <f t="shared" si="56"/>
        <v>0</v>
      </c>
      <c r="Q79" s="118"/>
      <c r="R79" s="118"/>
      <c r="S79" s="118"/>
      <c r="T79" s="118"/>
      <c r="U79" s="118"/>
    </row>
    <row r="80" spans="1:21">
      <c r="A80" s="141"/>
      <c r="B80" s="91" t="str">
        <f>IF(L!$A$1=1,L!B253,IF(L!$A$1=2,L!C253,L!D253))</f>
        <v>2024 Tetor</v>
      </c>
      <c r="C80" s="117">
        <f t="shared" si="52"/>
        <v>0</v>
      </c>
      <c r="D80" s="118">
        <f t="shared" si="53"/>
        <v>0</v>
      </c>
      <c r="E80" s="118"/>
      <c r="F80" s="118"/>
      <c r="G80" s="118"/>
      <c r="H80" s="118"/>
      <c r="I80" s="118"/>
      <c r="J80" s="119">
        <f t="shared" si="58"/>
        <v>0</v>
      </c>
      <c r="K80" s="118"/>
      <c r="L80" s="118"/>
      <c r="M80" s="118"/>
      <c r="N80" s="118"/>
      <c r="O80" s="118"/>
      <c r="P80" s="119">
        <f t="shared" si="56"/>
        <v>0</v>
      </c>
      <c r="Q80" s="118"/>
      <c r="R80" s="118"/>
      <c r="S80" s="118"/>
      <c r="T80" s="118"/>
      <c r="U80" s="118"/>
    </row>
    <row r="81" spans="1:21">
      <c r="A81" s="141"/>
      <c r="B81" s="91" t="str">
        <f>IF(L!$A$1=1,L!B254,IF(L!$A$1=2,L!C254,L!D254))</f>
        <v xml:space="preserve">2024 Nëntor </v>
      </c>
      <c r="C81" s="117">
        <f>D81+J81+P81</f>
        <v>0</v>
      </c>
      <c r="D81" s="118">
        <f t="shared" si="53"/>
        <v>0</v>
      </c>
      <c r="E81" s="118"/>
      <c r="F81" s="118"/>
      <c r="G81" s="118"/>
      <c r="H81" s="118"/>
      <c r="I81" s="118"/>
      <c r="J81" s="119">
        <f t="shared" si="58"/>
        <v>0</v>
      </c>
      <c r="K81" s="118"/>
      <c r="L81" s="118"/>
      <c r="M81" s="118"/>
      <c r="N81" s="118"/>
      <c r="O81" s="118"/>
      <c r="P81" s="119">
        <f t="shared" si="56"/>
        <v>0</v>
      </c>
      <c r="Q81" s="118"/>
      <c r="R81" s="118"/>
      <c r="S81" s="118"/>
      <c r="T81" s="118"/>
      <c r="U81" s="118"/>
    </row>
    <row r="82" spans="1:21">
      <c r="A82" s="141"/>
      <c r="B82" s="91" t="str">
        <f>IF(L!$A$1=1,L!B255,IF(L!$A$1=2,L!C255,L!D255))</f>
        <v>2024 Dhjetor</v>
      </c>
      <c r="C82" s="117">
        <f t="shared" ref="C82" si="59">D82+J82+P82</f>
        <v>0</v>
      </c>
      <c r="D82" s="118">
        <f t="shared" si="53"/>
        <v>0</v>
      </c>
      <c r="E82" s="118"/>
      <c r="F82" s="118"/>
      <c r="G82" s="118"/>
      <c r="H82" s="118"/>
      <c r="I82" s="118"/>
      <c r="J82" s="117">
        <f t="shared" si="58"/>
        <v>0</v>
      </c>
      <c r="K82" s="118"/>
      <c r="L82" s="118"/>
      <c r="M82" s="118"/>
      <c r="N82" s="118"/>
      <c r="O82" s="118"/>
      <c r="P82" s="119">
        <f t="shared" si="56"/>
        <v>0</v>
      </c>
      <c r="Q82" s="118"/>
      <c r="R82" s="118"/>
      <c r="S82" s="118"/>
      <c r="T82" s="118"/>
      <c r="U82" s="118"/>
    </row>
    <row r="83" spans="1:21">
      <c r="A83" s="115"/>
      <c r="B83" s="91" t="str">
        <f>IF(L!$A$1=1,L!B256,IF(L!$A$1=2,L!C256,L!D256))</f>
        <v>Gjithsej 2024</v>
      </c>
      <c r="C83" s="117">
        <f>SUM(C71:C82)</f>
        <v>12413345.41</v>
      </c>
      <c r="D83" s="117">
        <f>SUM(D71:D82)</f>
        <v>5492235.0099999998</v>
      </c>
      <c r="E83" s="117">
        <f t="shared" ref="E83:N83" si="60">SUM(E71:E82)</f>
        <v>831644.52</v>
      </c>
      <c r="F83" s="117">
        <f t="shared" si="60"/>
        <v>872508.07000000007</v>
      </c>
      <c r="G83" s="117">
        <f t="shared" si="60"/>
        <v>112071.48</v>
      </c>
      <c r="H83" s="117">
        <f t="shared" si="60"/>
        <v>339395.81</v>
      </c>
      <c r="I83" s="117">
        <f t="shared" si="60"/>
        <v>3336615.1300000004</v>
      </c>
      <c r="J83" s="117">
        <f t="shared" si="60"/>
        <v>5515729.0099999998</v>
      </c>
      <c r="K83" s="117">
        <f t="shared" si="60"/>
        <v>4845019.9400000004</v>
      </c>
      <c r="L83" s="117">
        <f t="shared" si="60"/>
        <v>273445.13</v>
      </c>
      <c r="M83" s="117">
        <f t="shared" si="60"/>
        <v>27880.979999999996</v>
      </c>
      <c r="N83" s="117">
        <f t="shared" si="60"/>
        <v>0</v>
      </c>
      <c r="O83" s="117">
        <f>SUM(O71:O82)</f>
        <v>369382.95999999996</v>
      </c>
      <c r="P83" s="117">
        <f t="shared" ref="P83:U83" si="61">SUM(P71:P82)</f>
        <v>1405381.3900000001</v>
      </c>
      <c r="Q83" s="117">
        <f t="shared" si="61"/>
        <v>872555.07</v>
      </c>
      <c r="R83" s="117">
        <f t="shared" si="61"/>
        <v>220502.64</v>
      </c>
      <c r="S83" s="117">
        <f t="shared" si="61"/>
        <v>38850.35</v>
      </c>
      <c r="T83" s="117">
        <f t="shared" si="61"/>
        <v>61570</v>
      </c>
      <c r="U83" s="117">
        <f t="shared" si="61"/>
        <v>211903.33000000002</v>
      </c>
    </row>
  </sheetData>
  <sheetProtection deleteColumns="0" deleteRows="0" selectLockedCells="1" pivotTables="0" selectUnlockedCells="1"/>
  <mergeCells count="11">
    <mergeCell ref="A71:A82"/>
    <mergeCell ref="A58:A69"/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3" fitToHeight="0" orientation="landscape" r:id="rId1"/>
  <ignoredErrors>
    <ignoredError sqref="J37:J43 D35 D37:D41 J35 J31:R33 J34:M34 Q34:R34 P35:P43 J18 D43 O34 P57 J57 C57:D57 P70 J70 C70:D70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142875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I81"/>
  <sheetViews>
    <sheetView zoomScale="70" zoomScaleNormal="70" zoomScaleSheetLayoutView="70" workbookViewId="0">
      <pane xSplit="2" ySplit="3" topLeftCell="C49" activePane="bottomRight" state="frozen"/>
      <selection pane="topRight" activeCell="C1" sqref="C1"/>
      <selection pane="bottomLeft" activeCell="A9" sqref="A9"/>
      <selection pane="bottomRight" activeCell="F63" sqref="F63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4" width="17" style="1" customWidth="1"/>
    <col min="15" max="15" width="14.7109375" style="3" customWidth="1"/>
    <col min="16" max="16" width="22.28515625" style="72" bestFit="1" customWidth="1"/>
    <col min="17" max="17" width="10.85546875" style="1" bestFit="1" customWidth="1"/>
    <col min="18" max="16384" width="9.140625" style="1"/>
  </cols>
  <sheetData>
    <row r="1" spans="1:16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11"/>
    </row>
    <row r="2" spans="1:16" s="3" customFormat="1" ht="17.25" customHeight="1">
      <c r="A2" s="73" t="s">
        <v>832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P2" s="72"/>
    </row>
    <row r="3" spans="1:16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875</v>
      </c>
      <c r="N3" s="103" t="s">
        <v>876</v>
      </c>
      <c r="O3" s="94" t="str">
        <f>IF(L!$A$1=1,L!P35,IF(L!$A$1=2,L!P36,L!P37))</f>
        <v>Gjobat e gjykatave</v>
      </c>
      <c r="P3" s="94" t="str">
        <f>IF(L!$A$1=1,L!Q35,IF(L!$A$1=2,L!P36,L!P37))</f>
        <v>Gjobat e trafikut</v>
      </c>
    </row>
    <row r="4" spans="1:16" s="3" customFormat="1" ht="21.95" hidden="1" customHeight="1">
      <c r="A4" s="152">
        <v>2019</v>
      </c>
      <c r="B4" s="97" t="str">
        <f>IF(L!$A$1=1,L!B179,IF(L!$A$1=2,L!C179,L!D179))</f>
        <v>2019 Janar</v>
      </c>
      <c r="C4" s="120">
        <f>SUM(D4:P4)</f>
        <v>81602.259999999995</v>
      </c>
      <c r="D4" s="121">
        <v>36115.71</v>
      </c>
      <c r="E4" s="121">
        <v>6560</v>
      </c>
      <c r="F4" s="121">
        <v>3229</v>
      </c>
      <c r="G4" s="121">
        <v>1062.0999999999999</v>
      </c>
      <c r="H4" s="121">
        <v>1910.14</v>
      </c>
      <c r="I4" s="121">
        <v>1838.49</v>
      </c>
      <c r="J4" s="121">
        <v>2397</v>
      </c>
      <c r="K4" s="121">
        <v>280</v>
      </c>
      <c r="L4" s="122">
        <v>15773.82</v>
      </c>
      <c r="M4" s="138"/>
      <c r="N4" s="138"/>
      <c r="O4" s="122">
        <v>1870</v>
      </c>
      <c r="P4" s="122">
        <v>10566</v>
      </c>
    </row>
    <row r="5" spans="1:16" s="3" customFormat="1" ht="21.95" hidden="1" customHeight="1">
      <c r="A5" s="152"/>
      <c r="B5" s="97" t="str">
        <f>IF(L!$A$1=1,L!B180,IF(L!$A$1=2,L!C180,L!D180))</f>
        <v>2019 Shkurt</v>
      </c>
      <c r="C5" s="120">
        <f t="shared" ref="C5:C15" si="0">SUM(D5:P5)</f>
        <v>115754.79</v>
      </c>
      <c r="D5" s="121">
        <v>28729.759999999998</v>
      </c>
      <c r="E5" s="121">
        <v>6130</v>
      </c>
      <c r="F5" s="121">
        <v>9975</v>
      </c>
      <c r="G5" s="121">
        <v>298.89</v>
      </c>
      <c r="H5" s="121">
        <v>5932.64</v>
      </c>
      <c r="I5" s="121">
        <v>16410.52</v>
      </c>
      <c r="J5" s="121">
        <v>2563.5</v>
      </c>
      <c r="K5" s="121">
        <v>990</v>
      </c>
      <c r="L5" s="122">
        <v>30096.78</v>
      </c>
      <c r="M5" s="138"/>
      <c r="N5" s="138"/>
      <c r="O5" s="122">
        <v>1342.7</v>
      </c>
      <c r="P5" s="122">
        <v>13285</v>
      </c>
    </row>
    <row r="6" spans="1:16" s="3" customFormat="1" ht="21.95" hidden="1" customHeight="1">
      <c r="A6" s="152"/>
      <c r="B6" s="97" t="str">
        <f>IF(L!$A$1=1,L!B181,IF(L!$A$1=2,L!C181,L!D181))</f>
        <v xml:space="preserve">2019 Mars </v>
      </c>
      <c r="C6" s="120">
        <f t="shared" si="0"/>
        <v>89949.5</v>
      </c>
      <c r="D6" s="121">
        <v>39958.959999999999</v>
      </c>
      <c r="E6" s="121">
        <v>6550</v>
      </c>
      <c r="F6" s="121">
        <v>2504</v>
      </c>
      <c r="G6" s="121">
        <v>1312.14</v>
      </c>
      <c r="H6" s="121">
        <v>6350</v>
      </c>
      <c r="I6" s="121">
        <v>2792.13</v>
      </c>
      <c r="J6" s="121">
        <v>3329</v>
      </c>
      <c r="K6" s="121">
        <v>940</v>
      </c>
      <c r="L6" s="122">
        <v>14300.970000000001</v>
      </c>
      <c r="M6" s="138"/>
      <c r="N6" s="138"/>
      <c r="O6" s="122">
        <v>1797.3</v>
      </c>
      <c r="P6" s="122">
        <v>10115</v>
      </c>
    </row>
    <row r="7" spans="1:16" s="3" customFormat="1" ht="21.95" hidden="1" customHeight="1">
      <c r="A7" s="152"/>
      <c r="B7" s="97" t="str">
        <f>IF(L!$A$1=1,L!B182,IF(L!$A$1=2,L!C182,L!D182))</f>
        <v>2019 Prill</v>
      </c>
      <c r="C7" s="120">
        <f t="shared" si="0"/>
        <v>109444.21999999999</v>
      </c>
      <c r="D7" s="121">
        <v>51699</v>
      </c>
      <c r="E7" s="121">
        <v>6730</v>
      </c>
      <c r="F7" s="121">
        <v>7065</v>
      </c>
      <c r="G7" s="121">
        <v>54.34</v>
      </c>
      <c r="H7" s="121">
        <v>1551.5</v>
      </c>
      <c r="I7" s="121">
        <v>1544.48</v>
      </c>
      <c r="J7" s="121">
        <v>3814.7</v>
      </c>
      <c r="K7" s="121">
        <v>1265</v>
      </c>
      <c r="L7" s="122">
        <v>19885.199999999997</v>
      </c>
      <c r="M7" s="138"/>
      <c r="N7" s="138"/>
      <c r="O7" s="122">
        <v>1915</v>
      </c>
      <c r="P7" s="122">
        <v>13920</v>
      </c>
    </row>
    <row r="8" spans="1:16" s="3" customFormat="1" ht="21.95" hidden="1" customHeight="1">
      <c r="A8" s="152"/>
      <c r="B8" s="97" t="str">
        <f>IF(L!$A$1=1,L!B183,IF(L!$A$1=2,L!C183,L!D183))</f>
        <v>2019 Maj</v>
      </c>
      <c r="C8" s="120">
        <f t="shared" si="0"/>
        <v>103567.32</v>
      </c>
      <c r="D8" s="121">
        <v>38871.32</v>
      </c>
      <c r="E8" s="121">
        <v>7900</v>
      </c>
      <c r="F8" s="121">
        <v>6307</v>
      </c>
      <c r="G8" s="121">
        <v>1109.55</v>
      </c>
      <c r="H8" s="121">
        <v>1978.9</v>
      </c>
      <c r="I8" s="121">
        <v>176.97</v>
      </c>
      <c r="J8" s="131">
        <v>2465.5</v>
      </c>
      <c r="K8" s="121">
        <v>1290</v>
      </c>
      <c r="L8" s="122">
        <v>26317.08</v>
      </c>
      <c r="M8" s="138"/>
      <c r="N8" s="138"/>
      <c r="O8" s="122">
        <v>3195</v>
      </c>
      <c r="P8" s="122">
        <v>13956</v>
      </c>
    </row>
    <row r="9" spans="1:16" s="3" customFormat="1" ht="21.95" hidden="1" customHeight="1">
      <c r="A9" s="152"/>
      <c r="B9" s="97" t="str">
        <f>IF(L!$A$1=1,L!B184,IF(L!$A$1=2,L!C184,L!D184))</f>
        <v>2019 Qershor</v>
      </c>
      <c r="C9" s="120">
        <f t="shared" si="0"/>
        <v>115294.65</v>
      </c>
      <c r="D9" s="121">
        <v>52075.49</v>
      </c>
      <c r="E9" s="121">
        <v>6080</v>
      </c>
      <c r="F9" s="121">
        <v>6843</v>
      </c>
      <c r="G9" s="121">
        <v>694.54</v>
      </c>
      <c r="H9" s="121">
        <v>5057</v>
      </c>
      <c r="I9" s="121">
        <v>176.97</v>
      </c>
      <c r="J9" s="131">
        <v>4085.5</v>
      </c>
      <c r="K9" s="121">
        <v>1290</v>
      </c>
      <c r="L9" s="122">
        <v>27526.15</v>
      </c>
      <c r="M9" s="138"/>
      <c r="N9" s="138"/>
      <c r="O9" s="122">
        <v>730</v>
      </c>
      <c r="P9" s="122">
        <v>10736</v>
      </c>
    </row>
    <row r="10" spans="1:16" s="3" customFormat="1" ht="21.95" hidden="1" customHeight="1">
      <c r="A10" s="152"/>
      <c r="B10" s="97" t="str">
        <f>IF(L!$A$1=1,L!B185,IF(L!$A$1=2,L!C185,L!D185))</f>
        <v>2019 Korrik</v>
      </c>
      <c r="C10" s="120">
        <f t="shared" si="0"/>
        <v>106314.15</v>
      </c>
      <c r="D10" s="121">
        <v>39574.67</v>
      </c>
      <c r="E10" s="121">
        <v>9010</v>
      </c>
      <c r="F10" s="121">
        <v>6383</v>
      </c>
      <c r="G10" s="121">
        <v>2126.54</v>
      </c>
      <c r="H10" s="121">
        <v>10676.12</v>
      </c>
      <c r="I10" s="121">
        <v>0</v>
      </c>
      <c r="J10" s="121">
        <v>2240.5</v>
      </c>
      <c r="K10" s="121">
        <v>240</v>
      </c>
      <c r="L10" s="122">
        <v>15883.32</v>
      </c>
      <c r="M10" s="138"/>
      <c r="N10" s="138"/>
      <c r="O10" s="122">
        <v>2555</v>
      </c>
      <c r="P10" s="122">
        <v>17625</v>
      </c>
    </row>
    <row r="11" spans="1:16" s="3" customFormat="1" ht="21.95" hidden="1" customHeight="1">
      <c r="A11" s="152"/>
      <c r="B11" s="97" t="str">
        <f>IF(L!$A$1=1,L!B186,IF(L!$A$1=2,L!C186,L!D186))</f>
        <v>2019 Gusht</v>
      </c>
      <c r="C11" s="120">
        <f t="shared" si="0"/>
        <v>124543.68000000001</v>
      </c>
      <c r="D11" s="121">
        <v>46345.86</v>
      </c>
      <c r="E11" s="121">
        <v>9980</v>
      </c>
      <c r="F11" s="121">
        <v>9989</v>
      </c>
      <c r="G11" s="121">
        <v>1788.35</v>
      </c>
      <c r="H11" s="121">
        <v>14060.95</v>
      </c>
      <c r="I11" s="121">
        <v>0</v>
      </c>
      <c r="J11" s="121">
        <v>3164</v>
      </c>
      <c r="K11" s="121">
        <v>180</v>
      </c>
      <c r="L11" s="122">
        <v>15432.52</v>
      </c>
      <c r="M11" s="138"/>
      <c r="N11" s="138"/>
      <c r="O11" s="122">
        <v>1540</v>
      </c>
      <c r="P11" s="122">
        <v>22063</v>
      </c>
    </row>
    <row r="12" spans="1:16" s="3" customFormat="1" ht="21.95" hidden="1" customHeight="1">
      <c r="A12" s="152"/>
      <c r="B12" s="97" t="str">
        <f>IF(L!$A$1=1,L!B187,IF(L!$A$1=2,L!C187,L!D187))</f>
        <v>2019 Shtator</v>
      </c>
      <c r="C12" s="120">
        <f t="shared" si="0"/>
        <v>152641.32999999999</v>
      </c>
      <c r="D12" s="121">
        <v>37758.54</v>
      </c>
      <c r="E12" s="121">
        <v>7710</v>
      </c>
      <c r="F12" s="121">
        <v>7338</v>
      </c>
      <c r="G12" s="121">
        <v>1319.75</v>
      </c>
      <c r="H12" s="121">
        <v>2495.75</v>
      </c>
      <c r="I12" s="121">
        <v>55502.7</v>
      </c>
      <c r="J12" s="121">
        <v>2787</v>
      </c>
      <c r="K12" s="121">
        <v>1065</v>
      </c>
      <c r="L12" s="122">
        <v>18749.59</v>
      </c>
      <c r="M12" s="138"/>
      <c r="N12" s="138"/>
      <c r="O12" s="122">
        <v>1070</v>
      </c>
      <c r="P12" s="122">
        <v>16845</v>
      </c>
    </row>
    <row r="13" spans="1:16" s="3" customFormat="1" ht="21.95" hidden="1" customHeight="1">
      <c r="A13" s="152"/>
      <c r="B13" s="97" t="str">
        <f>IF(L!$A$1=1,L!B188,IF(L!$A$1=2,L!C188,L!D188))</f>
        <v>2019 Tetor</v>
      </c>
      <c r="C13" s="120">
        <f t="shared" si="0"/>
        <v>102967.07</v>
      </c>
      <c r="D13" s="121">
        <v>27727.75</v>
      </c>
      <c r="E13" s="121">
        <v>8130</v>
      </c>
      <c r="F13" s="121">
        <v>5946</v>
      </c>
      <c r="G13" s="121">
        <v>184</v>
      </c>
      <c r="H13" s="121">
        <v>4553.8</v>
      </c>
      <c r="I13" s="121">
        <v>11729.8</v>
      </c>
      <c r="J13" s="121">
        <v>3486.5</v>
      </c>
      <c r="K13" s="121">
        <v>1350</v>
      </c>
      <c r="L13" s="122">
        <v>18993.22</v>
      </c>
      <c r="M13" s="138"/>
      <c r="N13" s="138"/>
      <c r="O13" s="122">
        <v>1965</v>
      </c>
      <c r="P13" s="122">
        <v>18901</v>
      </c>
    </row>
    <row r="14" spans="1:16" s="3" customFormat="1" ht="21.95" hidden="1" customHeight="1">
      <c r="A14" s="152"/>
      <c r="B14" s="97" t="str">
        <f>IF(L!$A$1=1,L!B189,IF(L!$A$1=2,L!C189,L!D189))</f>
        <v xml:space="preserve">2019 Nëntor </v>
      </c>
      <c r="C14" s="120">
        <f t="shared" si="0"/>
        <v>91955.930000000008</v>
      </c>
      <c r="D14" s="121">
        <v>26889.02</v>
      </c>
      <c r="E14" s="121">
        <v>7040</v>
      </c>
      <c r="F14" s="121">
        <v>5838</v>
      </c>
      <c r="G14" s="121">
        <v>2481.31</v>
      </c>
      <c r="H14" s="121">
        <v>6888.52</v>
      </c>
      <c r="I14" s="121">
        <v>8169.3</v>
      </c>
      <c r="J14" s="121">
        <v>2553.5</v>
      </c>
      <c r="K14" s="121">
        <v>1395</v>
      </c>
      <c r="L14" s="122">
        <v>14120.28</v>
      </c>
      <c r="M14" s="138"/>
      <c r="N14" s="138"/>
      <c r="O14" s="122">
        <v>295</v>
      </c>
      <c r="P14" s="122">
        <v>16286</v>
      </c>
    </row>
    <row r="15" spans="1:16" s="3" customFormat="1" ht="21.95" hidden="1" customHeight="1">
      <c r="A15" s="152"/>
      <c r="B15" s="97" t="str">
        <f>IF(L!$A$1=1,L!B190,IF(L!$A$1=2,L!C190,L!D190))</f>
        <v>2019 Dhjetor</v>
      </c>
      <c r="C15" s="120">
        <f t="shared" si="0"/>
        <v>114483.47</v>
      </c>
      <c r="D15" s="121">
        <v>33540.29</v>
      </c>
      <c r="E15" s="121">
        <v>9030</v>
      </c>
      <c r="F15" s="121">
        <v>9501</v>
      </c>
      <c r="G15" s="121">
        <v>1129.0999999999999</v>
      </c>
      <c r="H15" s="121">
        <v>5723.1</v>
      </c>
      <c r="I15" s="121">
        <v>10782.58</v>
      </c>
      <c r="J15" s="121">
        <v>4809</v>
      </c>
      <c r="K15" s="121">
        <v>1380</v>
      </c>
      <c r="L15" s="122">
        <v>16218.900000000001</v>
      </c>
      <c r="M15" s="138"/>
      <c r="N15" s="138"/>
      <c r="O15" s="122">
        <v>479</v>
      </c>
      <c r="P15" s="122">
        <v>21890.5</v>
      </c>
    </row>
    <row r="16" spans="1:16" s="3" customFormat="1" ht="21.95" hidden="1" customHeight="1">
      <c r="A16" s="152"/>
      <c r="B16" s="96" t="str">
        <f>IF(L!$A$1=1,L!B191,IF(L!$A$1=2,L!C191,L!D191))</f>
        <v>Gjithsej 2019</v>
      </c>
      <c r="C16" s="123">
        <f>SUM(C4:C15)</f>
        <v>1308518.3699999999</v>
      </c>
      <c r="D16" s="123">
        <f t="shared" ref="D16:P16" si="1">SUM(D4:D15)</f>
        <v>459286.36999999994</v>
      </c>
      <c r="E16" s="123">
        <f t="shared" si="1"/>
        <v>90850</v>
      </c>
      <c r="F16" s="123">
        <f t="shared" si="1"/>
        <v>80918</v>
      </c>
      <c r="G16" s="123">
        <f t="shared" si="1"/>
        <v>13560.61</v>
      </c>
      <c r="H16" s="123">
        <f t="shared" si="1"/>
        <v>67178.420000000013</v>
      </c>
      <c r="I16" s="123">
        <f t="shared" si="1"/>
        <v>109123.94000000002</v>
      </c>
      <c r="J16" s="123">
        <f t="shared" si="1"/>
        <v>37695.699999999997</v>
      </c>
      <c r="K16" s="123">
        <f t="shared" si="1"/>
        <v>11665</v>
      </c>
      <c r="L16" s="123">
        <f t="shared" si="1"/>
        <v>233297.83</v>
      </c>
      <c r="M16" s="123"/>
      <c r="N16" s="123"/>
      <c r="O16" s="123">
        <f t="shared" si="1"/>
        <v>18754</v>
      </c>
      <c r="P16" s="123">
        <f t="shared" si="1"/>
        <v>186188.5</v>
      </c>
    </row>
    <row r="17" spans="1:17" s="3" customFormat="1" ht="20.100000000000001" hidden="1" customHeight="1">
      <c r="A17" s="152">
        <v>2020</v>
      </c>
      <c r="B17" s="97" t="str">
        <f>IF(L!$A$1=1,L!B192,IF(L!$A$1=2,L!C192,L!D192))</f>
        <v>2020 Janar</v>
      </c>
      <c r="C17" s="120">
        <f>SUM(D17:P17)</f>
        <v>94048.2</v>
      </c>
      <c r="D17" s="121">
        <v>36362.14</v>
      </c>
      <c r="E17" s="121">
        <v>6780</v>
      </c>
      <c r="F17" s="121">
        <v>4550</v>
      </c>
      <c r="G17" s="121">
        <v>70.88</v>
      </c>
      <c r="H17" s="121">
        <v>2081.5</v>
      </c>
      <c r="I17" s="121">
        <v>40</v>
      </c>
      <c r="J17" s="121">
        <v>3034</v>
      </c>
      <c r="K17" s="121">
        <v>1260</v>
      </c>
      <c r="L17" s="122">
        <v>19254.68</v>
      </c>
      <c r="M17" s="138"/>
      <c r="N17" s="138"/>
      <c r="O17" s="122">
        <v>20</v>
      </c>
      <c r="P17" s="122">
        <v>20595</v>
      </c>
    </row>
    <row r="18" spans="1:17" s="3" customFormat="1" ht="20.100000000000001" hidden="1" customHeight="1">
      <c r="A18" s="152"/>
      <c r="B18" s="97" t="str">
        <f>IF(L!$A$1=1,L!B193,IF(L!$A$1=2,L!C193,L!D193))</f>
        <v>2020 Shkurt</v>
      </c>
      <c r="C18" s="120">
        <f t="shared" ref="C18:C28" si="2">SUM(D18:P18)</f>
        <v>109755.76999999999</v>
      </c>
      <c r="D18" s="121">
        <v>36651.629999999997</v>
      </c>
      <c r="E18" s="121">
        <v>6211</v>
      </c>
      <c r="F18" s="121">
        <v>8582</v>
      </c>
      <c r="G18" s="121">
        <v>0</v>
      </c>
      <c r="H18" s="121">
        <v>7218.11</v>
      </c>
      <c r="I18" s="121">
        <v>3224.6</v>
      </c>
      <c r="J18" s="121">
        <v>3711.5</v>
      </c>
      <c r="K18" s="121">
        <v>1140</v>
      </c>
      <c r="L18" s="122">
        <f>24017.83+14.1</f>
        <v>24031.93</v>
      </c>
      <c r="M18" s="138"/>
      <c r="N18" s="138"/>
      <c r="O18" s="122">
        <v>40</v>
      </c>
      <c r="P18" s="122">
        <v>18945</v>
      </c>
    </row>
    <row r="19" spans="1:17" s="3" customFormat="1" ht="18.75" hidden="1" customHeight="1">
      <c r="A19" s="152"/>
      <c r="B19" s="97" t="str">
        <f>IF(L!$A$1=1,L!B194,IF(L!$A$1=2,L!C194,L!D194))</f>
        <v xml:space="preserve">2020 Mars </v>
      </c>
      <c r="C19" s="120">
        <f t="shared" si="2"/>
        <v>92817.709999999992</v>
      </c>
      <c r="D19" s="121">
        <v>19422.580000000002</v>
      </c>
      <c r="E19" s="121">
        <v>3420</v>
      </c>
      <c r="F19" s="121">
        <v>6775</v>
      </c>
      <c r="G19" s="121">
        <v>200</v>
      </c>
      <c r="H19" s="121">
        <v>8051.99</v>
      </c>
      <c r="I19" s="121">
        <v>15316.68</v>
      </c>
      <c r="J19" s="121">
        <v>2860.5</v>
      </c>
      <c r="K19" s="121">
        <v>765</v>
      </c>
      <c r="L19" s="122">
        <v>23509.96</v>
      </c>
      <c r="M19" s="138">
        <v>0</v>
      </c>
      <c r="N19" s="138"/>
      <c r="O19" s="122">
        <v>280</v>
      </c>
      <c r="P19" s="122">
        <v>12216</v>
      </c>
    </row>
    <row r="20" spans="1:17" s="3" customFormat="1" ht="20.100000000000001" hidden="1" customHeight="1">
      <c r="A20" s="152"/>
      <c r="B20" s="97" t="str">
        <f>IF(L!$A$1=1,L!B195,IF(L!$A$1=2,L!C195,L!D195))</f>
        <v>2020 Prill</v>
      </c>
      <c r="C20" s="120">
        <f t="shared" si="2"/>
        <v>21145.989999999998</v>
      </c>
      <c r="D20" s="121">
        <v>3956.99</v>
      </c>
      <c r="E20" s="121">
        <v>320</v>
      </c>
      <c r="F20" s="121">
        <v>1971</v>
      </c>
      <c r="G20" s="121">
        <v>0</v>
      </c>
      <c r="H20" s="121">
        <v>0</v>
      </c>
      <c r="I20" s="121">
        <v>0</v>
      </c>
      <c r="J20" s="121">
        <v>3005.48</v>
      </c>
      <c r="K20" s="121">
        <v>0</v>
      </c>
      <c r="L20" s="122">
        <f>10282.52</f>
        <v>10282.52</v>
      </c>
      <c r="M20" s="138">
        <v>0</v>
      </c>
      <c r="N20" s="138"/>
      <c r="O20" s="122">
        <v>0</v>
      </c>
      <c r="P20" s="122">
        <v>1610</v>
      </c>
    </row>
    <row r="21" spans="1:17" s="3" customFormat="1" ht="20.100000000000001" hidden="1" customHeight="1">
      <c r="A21" s="152"/>
      <c r="B21" s="97" t="str">
        <f>IF(L!$A$1=1,L!B196,IF(L!$A$1=2,L!C196,L!D196))</f>
        <v>2020 Maj</v>
      </c>
      <c r="C21" s="120">
        <f t="shared" si="2"/>
        <v>32646.240000000002</v>
      </c>
      <c r="D21" s="121">
        <v>11989.33</v>
      </c>
      <c r="E21" s="121">
        <v>5600</v>
      </c>
      <c r="F21" s="121">
        <v>1261</v>
      </c>
      <c r="G21" s="121">
        <v>0</v>
      </c>
      <c r="H21" s="121">
        <v>158.69999999999999</v>
      </c>
      <c r="I21" s="121">
        <v>2834.34</v>
      </c>
      <c r="J21" s="131">
        <v>676</v>
      </c>
      <c r="K21" s="121">
        <v>0</v>
      </c>
      <c r="L21" s="122">
        <v>4661.87</v>
      </c>
      <c r="M21" s="138">
        <v>0</v>
      </c>
      <c r="N21" s="138"/>
      <c r="O21" s="122">
        <v>0</v>
      </c>
      <c r="P21" s="122">
        <v>5465</v>
      </c>
    </row>
    <row r="22" spans="1:17" s="3" customFormat="1" ht="20.100000000000001" hidden="1" customHeight="1">
      <c r="A22" s="152"/>
      <c r="B22" s="97" t="str">
        <f>IF(L!$A$1=1,L!B197,IF(L!$A$1=2,L!C197,L!D197))</f>
        <v>2020 Qershor</v>
      </c>
      <c r="C22" s="120">
        <f t="shared" si="2"/>
        <v>128048.53</v>
      </c>
      <c r="D22" s="121">
        <v>39981.47</v>
      </c>
      <c r="E22" s="121">
        <v>12390</v>
      </c>
      <c r="F22" s="121">
        <v>3626</v>
      </c>
      <c r="G22" s="121">
        <v>0</v>
      </c>
      <c r="H22" s="121">
        <v>10376.66</v>
      </c>
      <c r="I22" s="121">
        <v>3555.5</v>
      </c>
      <c r="J22" s="131">
        <v>0</v>
      </c>
      <c r="K22" s="121">
        <v>0</v>
      </c>
      <c r="L22" s="122">
        <v>43443.9</v>
      </c>
      <c r="M22" s="138">
        <v>0</v>
      </c>
      <c r="N22" s="138"/>
      <c r="O22" s="122">
        <v>270</v>
      </c>
      <c r="P22" s="122">
        <v>14405</v>
      </c>
    </row>
    <row r="23" spans="1:17" s="3" customFormat="1" ht="20.100000000000001" hidden="1" customHeight="1">
      <c r="A23" s="152"/>
      <c r="B23" s="97" t="str">
        <f>IF(L!$A$1=1,L!B198,IF(L!$A$1=2,L!C198,L!D198))</f>
        <v>2020 Korrik</v>
      </c>
      <c r="C23" s="120">
        <f t="shared" si="2"/>
        <v>123640.93000000001</v>
      </c>
      <c r="D23" s="121">
        <v>52234.67</v>
      </c>
      <c r="E23" s="121">
        <v>9280</v>
      </c>
      <c r="F23" s="121">
        <v>5284</v>
      </c>
      <c r="G23" s="121">
        <v>22.3</v>
      </c>
      <c r="H23" s="121">
        <v>10294.1</v>
      </c>
      <c r="I23" s="121">
        <v>0</v>
      </c>
      <c r="J23" s="121">
        <v>2344</v>
      </c>
      <c r="K23" s="121">
        <v>330</v>
      </c>
      <c r="L23" s="122">
        <v>23201.86</v>
      </c>
      <c r="M23" s="138">
        <v>0</v>
      </c>
      <c r="N23" s="138"/>
      <c r="O23" s="122">
        <v>140</v>
      </c>
      <c r="P23" s="122">
        <v>20510</v>
      </c>
    </row>
    <row r="24" spans="1:17" s="3" customFormat="1" ht="20.100000000000001" hidden="1" customHeight="1">
      <c r="A24" s="152"/>
      <c r="B24" s="97" t="str">
        <f>IF(L!$A$1=1,L!B199,IF(L!$A$1=2,L!C199,L!D199))</f>
        <v>2020 Gusht</v>
      </c>
      <c r="C24" s="120">
        <f t="shared" si="2"/>
        <v>141231.98000000001</v>
      </c>
      <c r="D24" s="121">
        <v>52940</v>
      </c>
      <c r="E24" s="121">
        <v>11000</v>
      </c>
      <c r="F24" s="121">
        <v>6123</v>
      </c>
      <c r="G24" s="121">
        <v>1962.11</v>
      </c>
      <c r="H24" s="121">
        <v>4441.25</v>
      </c>
      <c r="I24" s="121">
        <v>11584.88</v>
      </c>
      <c r="J24" s="121">
        <v>5884</v>
      </c>
      <c r="K24" s="121">
        <v>210</v>
      </c>
      <c r="L24" s="122">
        <v>25299.24</v>
      </c>
      <c r="M24" s="138">
        <v>0</v>
      </c>
      <c r="N24" s="138"/>
      <c r="O24" s="122">
        <v>90</v>
      </c>
      <c r="P24" s="122">
        <v>21697.5</v>
      </c>
    </row>
    <row r="25" spans="1:17" s="3" customFormat="1" ht="20.100000000000001" hidden="1" customHeight="1">
      <c r="A25" s="152"/>
      <c r="B25" s="97" t="str">
        <f>IF(L!$A$1=1,L!B200,IF(L!$A$1=2,L!C200,L!D200))</f>
        <v>2020 Shtator</v>
      </c>
      <c r="C25" s="120">
        <f t="shared" si="2"/>
        <v>200921.89</v>
      </c>
      <c r="D25" s="121">
        <v>53129.25</v>
      </c>
      <c r="E25" s="121">
        <v>8855</v>
      </c>
      <c r="F25" s="121">
        <v>7095</v>
      </c>
      <c r="G25" s="121">
        <v>294.22000000000003</v>
      </c>
      <c r="H25" s="121">
        <v>8928.02</v>
      </c>
      <c r="I25" s="121">
        <v>62507.43</v>
      </c>
      <c r="J25" s="121">
        <v>3585</v>
      </c>
      <c r="K25" s="121">
        <v>4080</v>
      </c>
      <c r="L25" s="122">
        <f>26629.97+122.5</f>
        <v>26752.47</v>
      </c>
      <c r="M25" s="138">
        <v>0</v>
      </c>
      <c r="N25" s="138"/>
      <c r="O25" s="122">
        <v>831</v>
      </c>
      <c r="P25" s="122">
        <v>24864.5</v>
      </c>
    </row>
    <row r="26" spans="1:17" s="3" customFormat="1" ht="20.100000000000001" hidden="1" customHeight="1">
      <c r="A26" s="152"/>
      <c r="B26" s="97" t="str">
        <f>IF(L!$A$1=1,L!B201,IF(L!$A$1=2,L!C201,L!D201))</f>
        <v>2020 Tetor</v>
      </c>
      <c r="C26" s="120">
        <f t="shared" si="2"/>
        <v>171615.02000000002</v>
      </c>
      <c r="D26" s="121">
        <v>67048.86</v>
      </c>
      <c r="E26" s="121">
        <v>8235</v>
      </c>
      <c r="F26" s="121">
        <v>5243</v>
      </c>
      <c r="G26" s="121">
        <v>570.77</v>
      </c>
      <c r="H26" s="121">
        <v>7038.49</v>
      </c>
      <c r="I26" s="121">
        <v>30858.34</v>
      </c>
      <c r="J26" s="121">
        <v>6011</v>
      </c>
      <c r="K26" s="121">
        <v>-1230</v>
      </c>
      <c r="L26" s="122">
        <f>24251.46+19.5</f>
        <v>24270.959999999999</v>
      </c>
      <c r="M26" s="138">
        <v>0</v>
      </c>
      <c r="N26" s="138"/>
      <c r="O26" s="122">
        <v>941.1</v>
      </c>
      <c r="P26" s="122">
        <v>22627.5</v>
      </c>
    </row>
    <row r="27" spans="1:17" s="3" customFormat="1" ht="20.100000000000001" hidden="1" customHeight="1">
      <c r="A27" s="152"/>
      <c r="B27" s="97" t="str">
        <f>IF(L!$A$1=1,L!B202,IF(L!$A$1=2,L!C202,L!D202))</f>
        <v xml:space="preserve">2020 Nëntor </v>
      </c>
      <c r="C27" s="120">
        <f t="shared" si="2"/>
        <v>124421.21</v>
      </c>
      <c r="D27" s="121">
        <v>26469.21</v>
      </c>
      <c r="E27" s="121">
        <v>9080</v>
      </c>
      <c r="F27" s="121">
        <v>4788</v>
      </c>
      <c r="G27" s="121">
        <v>695</v>
      </c>
      <c r="H27" s="121">
        <v>12102.94</v>
      </c>
      <c r="I27" s="121">
        <v>28774.92</v>
      </c>
      <c r="J27" s="121">
        <v>3723.5</v>
      </c>
      <c r="K27" s="121">
        <v>1695</v>
      </c>
      <c r="L27" s="122">
        <f>13896.74+51.9</f>
        <v>13948.64</v>
      </c>
      <c r="M27" s="138">
        <v>0</v>
      </c>
      <c r="N27" s="138"/>
      <c r="O27" s="122">
        <v>1100</v>
      </c>
      <c r="P27" s="122">
        <v>22044</v>
      </c>
    </row>
    <row r="28" spans="1:17" s="3" customFormat="1" ht="20.100000000000001" hidden="1" customHeight="1">
      <c r="A28" s="152"/>
      <c r="B28" s="97" t="str">
        <f>IF(L!$A$1=1,L!B203,IF(L!$A$1=2,L!C203,L!D203))</f>
        <v>2020 Dhjetor</v>
      </c>
      <c r="C28" s="120">
        <f t="shared" si="2"/>
        <v>155374.18</v>
      </c>
      <c r="D28" s="121">
        <v>56791.25</v>
      </c>
      <c r="E28" s="121">
        <v>9630</v>
      </c>
      <c r="F28" s="121">
        <v>7381</v>
      </c>
      <c r="G28" s="121">
        <v>637.6</v>
      </c>
      <c r="H28" s="121">
        <v>12563.57</v>
      </c>
      <c r="I28" s="121">
        <v>12701.51</v>
      </c>
      <c r="J28" s="121">
        <v>5353</v>
      </c>
      <c r="K28" s="121">
        <v>1995</v>
      </c>
      <c r="L28" s="122">
        <f>24276.9+8.35</f>
        <v>24285.25</v>
      </c>
      <c r="M28" s="138">
        <v>0</v>
      </c>
      <c r="N28" s="138"/>
      <c r="O28" s="122">
        <v>1650</v>
      </c>
      <c r="P28" s="122">
        <v>22386</v>
      </c>
    </row>
    <row r="29" spans="1:17" s="3" customFormat="1" ht="20.100000000000001" hidden="1" customHeight="1">
      <c r="A29" s="152"/>
      <c r="B29" s="97" t="str">
        <f>IF(L!$A$1=1,L!B204,IF(L!$A$1=2,L!C204,L!D204))</f>
        <v>Gjithsej 2020</v>
      </c>
      <c r="C29" s="123">
        <f>SUM(C17:C28)</f>
        <v>1395667.65</v>
      </c>
      <c r="D29" s="123">
        <f>SUM(D17:D28)</f>
        <v>456977.38</v>
      </c>
      <c r="E29" s="123">
        <f t="shared" ref="E29:P29" si="3">SUM(E17:E28)</f>
        <v>90801</v>
      </c>
      <c r="F29" s="123">
        <f t="shared" si="3"/>
        <v>62679</v>
      </c>
      <c r="G29" s="123">
        <f t="shared" si="3"/>
        <v>4452.88</v>
      </c>
      <c r="H29" s="123">
        <f t="shared" si="3"/>
        <v>83255.329999999987</v>
      </c>
      <c r="I29" s="123">
        <f t="shared" si="3"/>
        <v>171398.2</v>
      </c>
      <c r="J29" s="123">
        <f t="shared" si="3"/>
        <v>40187.979999999996</v>
      </c>
      <c r="K29" s="123">
        <f t="shared" si="3"/>
        <v>10245</v>
      </c>
      <c r="L29" s="123">
        <f t="shared" si="3"/>
        <v>262943.28000000003</v>
      </c>
      <c r="M29" s="123">
        <f t="shared" si="3"/>
        <v>0</v>
      </c>
      <c r="N29" s="123"/>
      <c r="O29" s="123">
        <f t="shared" si="3"/>
        <v>5362.1</v>
      </c>
      <c r="P29" s="123">
        <f t="shared" si="3"/>
        <v>207365.5</v>
      </c>
      <c r="Q29" s="113"/>
    </row>
    <row r="30" spans="1:17" s="3" customFormat="1" ht="18.75" hidden="1" customHeight="1">
      <c r="A30" s="147">
        <v>2021</v>
      </c>
      <c r="B30" s="97" t="str">
        <f>IF(L!$A$1=1,L!B205,IF(L!$A$1=2,L!C205,L!D205))</f>
        <v>2021 Janar</v>
      </c>
      <c r="C30" s="116">
        <f>SUM(D30:P30)</f>
        <v>100632.63</v>
      </c>
      <c r="D30" s="124">
        <v>45562.89</v>
      </c>
      <c r="E30" s="125">
        <v>7905</v>
      </c>
      <c r="F30" s="125">
        <v>2271</v>
      </c>
      <c r="G30" s="125">
        <v>40</v>
      </c>
      <c r="H30" s="125">
        <v>1604.81</v>
      </c>
      <c r="I30" s="125">
        <v>2390.66</v>
      </c>
      <c r="J30" s="125">
        <v>2193.5</v>
      </c>
      <c r="K30" s="125">
        <v>3030</v>
      </c>
      <c r="L30" s="125">
        <v>14208.67</v>
      </c>
      <c r="M30" s="125">
        <v>0</v>
      </c>
      <c r="N30" s="125"/>
      <c r="O30" s="125">
        <v>1401.1</v>
      </c>
      <c r="P30" s="126">
        <v>20025</v>
      </c>
    </row>
    <row r="31" spans="1:17" s="3" customFormat="1" ht="18.75" hidden="1" customHeight="1">
      <c r="A31" s="148"/>
      <c r="B31" s="97" t="str">
        <f>IF(L!$A$1=1,L!B206,IF(L!$A$1=2,L!C206,L!D206))</f>
        <v>2021 Shkurt</v>
      </c>
      <c r="C31" s="116">
        <f>SUM(D31:P31)</f>
        <v>109047.56999999999</v>
      </c>
      <c r="D31" s="124">
        <v>33809.86</v>
      </c>
      <c r="E31" s="125">
        <v>6690</v>
      </c>
      <c r="F31" s="125">
        <v>6207</v>
      </c>
      <c r="G31" s="125">
        <v>420</v>
      </c>
      <c r="H31" s="125">
        <v>3907.72</v>
      </c>
      <c r="I31" s="125">
        <v>5354.88</v>
      </c>
      <c r="J31" s="125">
        <v>6655</v>
      </c>
      <c r="K31" s="125">
        <v>3615</v>
      </c>
      <c r="L31" s="125">
        <v>18722.11</v>
      </c>
      <c r="M31" s="139">
        <v>0</v>
      </c>
      <c r="N31" s="125"/>
      <c r="O31" s="124">
        <v>3040</v>
      </c>
      <c r="P31" s="127">
        <v>20626</v>
      </c>
    </row>
    <row r="32" spans="1:17" s="3" customFormat="1" ht="18.75" hidden="1" customHeight="1">
      <c r="A32" s="148"/>
      <c r="B32" s="97" t="str">
        <f>IF(L!$A$1=1,L!B207,IF(L!$A$1=2,L!C207,L!D207))</f>
        <v xml:space="preserve">2021 Mars </v>
      </c>
      <c r="C32" s="116">
        <f t="shared" ref="C32:C41" si="4">SUM(D32:P32)</f>
        <v>148601.68</v>
      </c>
      <c r="D32" s="124">
        <v>66135.95</v>
      </c>
      <c r="E32" s="124">
        <v>7166</v>
      </c>
      <c r="F32" s="127">
        <v>7653</v>
      </c>
      <c r="G32" s="124">
        <v>0</v>
      </c>
      <c r="H32" s="124">
        <v>3167.08</v>
      </c>
      <c r="I32" s="124">
        <v>14167.32</v>
      </c>
      <c r="J32" s="124">
        <v>0</v>
      </c>
      <c r="K32" s="124">
        <v>0</v>
      </c>
      <c r="L32" s="124">
        <v>18609.330000000002</v>
      </c>
      <c r="M32" s="124">
        <v>0</v>
      </c>
      <c r="N32" s="124"/>
      <c r="O32" s="124">
        <v>2370</v>
      </c>
      <c r="P32" s="127">
        <v>29333</v>
      </c>
    </row>
    <row r="33" spans="1:217" s="136" customFormat="1" ht="18.75" hidden="1" customHeight="1">
      <c r="A33" s="148"/>
      <c r="B33" s="132" t="str">
        <f>IF(L!$A$1=1,L!B208,IF(L!$A$1=2,L!C208,L!D208))</f>
        <v>2021 Prill</v>
      </c>
      <c r="C33" s="133">
        <f t="shared" si="4"/>
        <v>115686.32999999999</v>
      </c>
      <c r="D33" s="134">
        <v>57170.17</v>
      </c>
      <c r="E33" s="134">
        <v>4960</v>
      </c>
      <c r="F33" s="134">
        <v>4628</v>
      </c>
      <c r="G33" s="134">
        <v>144</v>
      </c>
      <c r="H33" s="134">
        <v>3002.65</v>
      </c>
      <c r="I33" s="134">
        <v>7399</v>
      </c>
      <c r="J33" s="134">
        <v>3679</v>
      </c>
      <c r="K33" s="134">
        <v>3720</v>
      </c>
      <c r="L33" s="134">
        <v>29923.51</v>
      </c>
      <c r="M33" s="134">
        <v>0</v>
      </c>
      <c r="N33" s="134"/>
      <c r="O33" s="134">
        <v>1060</v>
      </c>
      <c r="P33" s="135">
        <v>0</v>
      </c>
      <c r="Q33" s="150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  <c r="BR33" s="151"/>
      <c r="BS33" s="151"/>
      <c r="BT33" s="151"/>
      <c r="BU33" s="151"/>
      <c r="BV33" s="151"/>
      <c r="BW33" s="151"/>
      <c r="BX33" s="151"/>
      <c r="BY33" s="151"/>
      <c r="BZ33" s="151"/>
      <c r="CA33" s="151"/>
      <c r="CB33" s="151"/>
      <c r="CC33" s="151"/>
      <c r="CD33" s="151"/>
      <c r="CE33" s="151"/>
      <c r="CF33" s="151"/>
      <c r="CG33" s="151"/>
      <c r="CH33" s="151"/>
      <c r="CI33" s="151"/>
      <c r="CJ33" s="151"/>
      <c r="CK33" s="151"/>
      <c r="CL33" s="151"/>
      <c r="CM33" s="151"/>
      <c r="CN33" s="151"/>
      <c r="CO33" s="151"/>
      <c r="CP33" s="151"/>
      <c r="CQ33" s="151"/>
      <c r="CR33" s="151"/>
      <c r="CS33" s="151"/>
      <c r="CT33" s="151"/>
      <c r="CU33" s="151"/>
      <c r="CV33" s="151"/>
      <c r="CW33" s="151"/>
      <c r="CX33" s="151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</row>
    <row r="34" spans="1:217" s="3" customFormat="1" ht="18.75" hidden="1" customHeight="1">
      <c r="A34" s="148"/>
      <c r="B34" s="97" t="str">
        <f>IF(L!$A$1=1,L!B209,IF(L!$A$1=2,L!C209,L!D209))</f>
        <v>2021 Maj</v>
      </c>
      <c r="C34" s="116">
        <f t="shared" si="4"/>
        <v>83601.86</v>
      </c>
      <c r="D34" s="124">
        <v>41680.32</v>
      </c>
      <c r="E34" s="124">
        <v>7220</v>
      </c>
      <c r="F34" s="124">
        <v>4842</v>
      </c>
      <c r="G34" s="124">
        <v>0</v>
      </c>
      <c r="H34" s="124">
        <v>3454.99</v>
      </c>
      <c r="I34" s="124">
        <v>6288</v>
      </c>
      <c r="J34" s="124">
        <v>0</v>
      </c>
      <c r="K34" s="124">
        <v>0</v>
      </c>
      <c r="L34" s="124">
        <v>17716.55</v>
      </c>
      <c r="M34" s="124">
        <v>0</v>
      </c>
      <c r="N34" s="124"/>
      <c r="O34" s="124">
        <v>2400</v>
      </c>
      <c r="P34" s="127">
        <v>0</v>
      </c>
    </row>
    <row r="35" spans="1:217" s="3" customFormat="1" ht="18.75" hidden="1" customHeight="1">
      <c r="A35" s="148"/>
      <c r="B35" s="97" t="str">
        <f>IF(L!$A$1=1,L!B210,IF(L!$A$1=2,L!C210,L!D210))</f>
        <v>2021 Qershor</v>
      </c>
      <c r="C35" s="116">
        <f t="shared" si="4"/>
        <v>139107.69</v>
      </c>
      <c r="D35" s="124">
        <v>33893.97</v>
      </c>
      <c r="E35" s="124">
        <v>9130</v>
      </c>
      <c r="F35" s="124">
        <v>5422</v>
      </c>
      <c r="G35" s="124">
        <v>0</v>
      </c>
      <c r="H35" s="124">
        <v>1097.5999999999999</v>
      </c>
      <c r="I35" s="124">
        <v>6587.5</v>
      </c>
      <c r="J35" s="124">
        <v>0</v>
      </c>
      <c r="K35" s="124">
        <v>0</v>
      </c>
      <c r="L35" s="124">
        <v>22473.119999999999</v>
      </c>
      <c r="M35" s="124">
        <v>0</v>
      </c>
      <c r="N35" s="124"/>
      <c r="O35" s="124">
        <v>2150</v>
      </c>
      <c r="P35" s="127">
        <v>58353.5</v>
      </c>
    </row>
    <row r="36" spans="1:217" s="3" customFormat="1" ht="18.75" hidden="1" customHeight="1">
      <c r="A36" s="148"/>
      <c r="B36" s="97" t="str">
        <f>IF(L!$A$1=1,L!B211,IF(L!$A$1=2,L!C211,L!D211))</f>
        <v>2021 Korrik</v>
      </c>
      <c r="C36" s="116">
        <f t="shared" si="4"/>
        <v>95324.12000000001</v>
      </c>
      <c r="D36" s="124">
        <v>49001.16</v>
      </c>
      <c r="E36" s="124">
        <v>9550</v>
      </c>
      <c r="F36" s="124">
        <v>5543</v>
      </c>
      <c r="G36" s="124">
        <v>337.5</v>
      </c>
      <c r="H36" s="124">
        <v>8709.7900000000009</v>
      </c>
      <c r="I36" s="124">
        <v>1109.2</v>
      </c>
      <c r="J36" s="124">
        <v>2653.5</v>
      </c>
      <c r="K36" s="124">
        <v>1620</v>
      </c>
      <c r="L36" s="124">
        <v>14994.97</v>
      </c>
      <c r="M36" s="124">
        <v>0</v>
      </c>
      <c r="N36" s="124"/>
      <c r="O36" s="124">
        <v>1805</v>
      </c>
      <c r="P36" s="127">
        <v>0</v>
      </c>
    </row>
    <row r="37" spans="1:217" s="3" customFormat="1" ht="18.75" hidden="1" customHeight="1">
      <c r="A37" s="148"/>
      <c r="B37" s="97" t="str">
        <f>IF(L!$A$1=1,L!B212,IF(L!$A$1=2,L!C212,L!D212))</f>
        <v>2021 Gusht</v>
      </c>
      <c r="C37" s="116">
        <f t="shared" si="4"/>
        <v>149788.34000000003</v>
      </c>
      <c r="D37" s="124">
        <v>83799.27</v>
      </c>
      <c r="E37" s="124">
        <v>10890</v>
      </c>
      <c r="F37" s="124">
        <v>12404</v>
      </c>
      <c r="G37" s="124">
        <v>880.35</v>
      </c>
      <c r="H37" s="124">
        <v>7539.8</v>
      </c>
      <c r="I37" s="124">
        <v>7868.84</v>
      </c>
      <c r="J37" s="124">
        <v>0</v>
      </c>
      <c r="K37" s="124">
        <v>0</v>
      </c>
      <c r="L37" s="124">
        <v>24016.080000000002</v>
      </c>
      <c r="M37" s="124">
        <v>0</v>
      </c>
      <c r="N37" s="124"/>
      <c r="O37" s="124">
        <v>2390</v>
      </c>
      <c r="P37" s="127">
        <v>0</v>
      </c>
    </row>
    <row r="38" spans="1:217" s="3" customFormat="1" ht="18.75" hidden="1" customHeight="1">
      <c r="A38" s="148"/>
      <c r="B38" s="97" t="str">
        <f>IF(L!$A$1=1,L!B213,IF(L!$A$1=2,L!C213,L!D213))</f>
        <v>2021 Shtator</v>
      </c>
      <c r="C38" s="116">
        <f t="shared" si="4"/>
        <v>203234.7</v>
      </c>
      <c r="D38" s="124">
        <v>78680.06</v>
      </c>
      <c r="E38" s="124">
        <v>9900</v>
      </c>
      <c r="F38" s="124">
        <v>6952</v>
      </c>
      <c r="G38" s="124">
        <v>90</v>
      </c>
      <c r="H38" s="124">
        <v>700.4</v>
      </c>
      <c r="I38" s="124">
        <v>0</v>
      </c>
      <c r="J38" s="124">
        <v>6130</v>
      </c>
      <c r="K38" s="124">
        <v>1230</v>
      </c>
      <c r="L38" s="124">
        <v>2962.24</v>
      </c>
      <c r="M38" s="124">
        <v>0</v>
      </c>
      <c r="N38" s="124"/>
      <c r="O38" s="124">
        <v>2050</v>
      </c>
      <c r="P38" s="127">
        <v>94540</v>
      </c>
    </row>
    <row r="39" spans="1:217" s="3" customFormat="1" ht="18.75" hidden="1" customHeight="1">
      <c r="A39" s="148"/>
      <c r="B39" s="97" t="str">
        <f>IF(L!$A$1=1,L!B214,IF(L!$A$1=2,L!C214,L!D214))</f>
        <v>2021 Tetor</v>
      </c>
      <c r="C39" s="116">
        <f>SUM(D39:P39)</f>
        <v>77759.239999999991</v>
      </c>
      <c r="D39" s="124">
        <v>31968.720000000001</v>
      </c>
      <c r="E39" s="124">
        <v>7975</v>
      </c>
      <c r="F39" s="124">
        <v>6469</v>
      </c>
      <c r="G39" s="124">
        <v>0</v>
      </c>
      <c r="H39" s="124">
        <v>2048.3200000000002</v>
      </c>
      <c r="I39" s="124">
        <v>1643.52</v>
      </c>
      <c r="J39" s="124">
        <v>3341</v>
      </c>
      <c r="K39" s="124">
        <v>3270</v>
      </c>
      <c r="L39" s="124">
        <v>21043.68</v>
      </c>
      <c r="M39" s="124">
        <v>0</v>
      </c>
      <c r="N39" s="124"/>
      <c r="O39" s="124">
        <v>0</v>
      </c>
      <c r="P39" s="127"/>
    </row>
    <row r="40" spans="1:217" s="3" customFormat="1" ht="18.75" hidden="1" customHeight="1">
      <c r="A40" s="148"/>
      <c r="B40" s="97" t="str">
        <f>IF(L!$A$1=1,L!B215,IF(L!$A$1=2,L!C215,L!D215))</f>
        <v xml:space="preserve">2021 Nëntor </v>
      </c>
      <c r="C40" s="116">
        <f>SUM(D40:P40)</f>
        <v>58088.340000000004</v>
      </c>
      <c r="D40" s="124">
        <v>18388.3</v>
      </c>
      <c r="E40" s="124">
        <v>8375</v>
      </c>
      <c r="F40" s="124">
        <v>6652</v>
      </c>
      <c r="G40" s="124">
        <v>0</v>
      </c>
      <c r="H40" s="124">
        <v>5429.94</v>
      </c>
      <c r="I40" s="124">
        <v>1707.42</v>
      </c>
      <c r="J40" s="124">
        <v>3870.5</v>
      </c>
      <c r="K40" s="124">
        <v>3630</v>
      </c>
      <c r="L40" s="124">
        <v>10035.18</v>
      </c>
      <c r="M40" s="124">
        <v>0</v>
      </c>
      <c r="N40" s="124"/>
      <c r="O40" s="124"/>
      <c r="P40" s="127"/>
    </row>
    <row r="41" spans="1:217" s="3" customFormat="1" ht="18.75" hidden="1" customHeight="1">
      <c r="A41" s="148"/>
      <c r="B41" s="97" t="str">
        <f>IF(L!$A$1=1,L!B216,IF(L!$A$1=2,L!C216,L!D216))</f>
        <v>2021 Dhjetor</v>
      </c>
      <c r="C41" s="116">
        <f t="shared" si="4"/>
        <v>113106.07999999999</v>
      </c>
      <c r="D41" s="124">
        <v>37142.639999999999</v>
      </c>
      <c r="E41" s="124">
        <v>10885</v>
      </c>
      <c r="F41" s="124">
        <v>10847</v>
      </c>
      <c r="G41" s="124">
        <v>0</v>
      </c>
      <c r="H41" s="124">
        <v>29860.73</v>
      </c>
      <c r="I41" s="124">
        <v>0</v>
      </c>
      <c r="J41" s="124">
        <v>5188</v>
      </c>
      <c r="K41" s="124">
        <v>3285</v>
      </c>
      <c r="L41" s="124">
        <v>15897.71</v>
      </c>
      <c r="M41" s="124">
        <v>0</v>
      </c>
      <c r="N41" s="124"/>
      <c r="O41" s="124"/>
      <c r="P41" s="127"/>
    </row>
    <row r="42" spans="1:217" s="3" customFormat="1" ht="18.75" hidden="1" customHeight="1">
      <c r="A42" s="149"/>
      <c r="B42" s="129" t="str">
        <f>IF(L!$A$1=1,L!B217,IF(L!$A$1=2,L!C217,L!D217))</f>
        <v>Gjithsej 2021</v>
      </c>
      <c r="C42" s="130">
        <f>SUM(C30:C41)</f>
        <v>1393978.58</v>
      </c>
      <c r="D42" s="130">
        <f t="shared" ref="D42:P42" si="5">SUM(D30:D41)</f>
        <v>577233.31000000017</v>
      </c>
      <c r="E42" s="130">
        <f t="shared" si="5"/>
        <v>100646</v>
      </c>
      <c r="F42" s="130">
        <f t="shared" si="5"/>
        <v>79890</v>
      </c>
      <c r="G42" s="130">
        <f t="shared" si="5"/>
        <v>1911.85</v>
      </c>
      <c r="H42" s="130">
        <f t="shared" si="5"/>
        <v>70523.83</v>
      </c>
      <c r="I42" s="130">
        <f t="shared" si="5"/>
        <v>54516.339999999989</v>
      </c>
      <c r="J42" s="130">
        <f>SUM(J3:J41)</f>
        <v>189477.86</v>
      </c>
      <c r="K42" s="130">
        <f>SUM(K30:K41)</f>
        <v>23400</v>
      </c>
      <c r="L42" s="130">
        <f t="shared" si="5"/>
        <v>210603.14999999994</v>
      </c>
      <c r="M42" s="130">
        <v>0</v>
      </c>
      <c r="N42" s="130"/>
      <c r="O42" s="130">
        <f t="shared" si="5"/>
        <v>18666.099999999999</v>
      </c>
      <c r="P42" s="130">
        <f t="shared" si="5"/>
        <v>222877.5</v>
      </c>
    </row>
    <row r="43" spans="1:217" s="3" customFormat="1" ht="18.75" customHeight="1">
      <c r="A43" s="147">
        <v>2022</v>
      </c>
      <c r="B43" s="97" t="str">
        <f>IF(L!$A$1=1,L!B218,IF(L!$A$1=2,L!C218,L!D218))</f>
        <v>2022 Janar</v>
      </c>
      <c r="C43" s="116">
        <f>SUM(D43:P43)</f>
        <v>101736.05</v>
      </c>
      <c r="D43" s="124">
        <v>25056.86</v>
      </c>
      <c r="E43" s="125">
        <v>8225</v>
      </c>
      <c r="F43" s="125">
        <v>6454</v>
      </c>
      <c r="G43" s="125">
        <v>0</v>
      </c>
      <c r="H43" s="125">
        <v>2354.5500000000002</v>
      </c>
      <c r="I43" s="125">
        <v>813.83</v>
      </c>
      <c r="J43" s="125">
        <v>4556.5</v>
      </c>
      <c r="K43" s="125">
        <v>3195</v>
      </c>
      <c r="L43" s="125">
        <v>15890.81</v>
      </c>
      <c r="M43" s="124">
        <v>0</v>
      </c>
      <c r="N43" s="125">
        <v>0</v>
      </c>
      <c r="O43" s="125">
        <v>8740</v>
      </c>
      <c r="P43" s="126">
        <v>26449.5</v>
      </c>
    </row>
    <row r="44" spans="1:217" s="3" customFormat="1" ht="18.75" customHeight="1">
      <c r="A44" s="148"/>
      <c r="B44" s="97" t="str">
        <f>IF(L!$A$1=1,L!B219,IF(L!$A$1=2,L!C219,L!D219))</f>
        <v>2022 Shkurt</v>
      </c>
      <c r="C44" s="116">
        <f t="shared" ref="C44:C53" si="6">SUM(D44:P44)</f>
        <v>99662.9</v>
      </c>
      <c r="D44" s="124">
        <v>25393.1</v>
      </c>
      <c r="E44" s="125">
        <v>6935</v>
      </c>
      <c r="F44" s="125">
        <v>7408</v>
      </c>
      <c r="G44" s="125">
        <v>160</v>
      </c>
      <c r="H44" s="125">
        <v>2638.05</v>
      </c>
      <c r="I44" s="125">
        <v>0</v>
      </c>
      <c r="J44" s="125">
        <v>4909</v>
      </c>
      <c r="K44" s="125">
        <v>3420</v>
      </c>
      <c r="L44" s="125">
        <v>18183.25</v>
      </c>
      <c r="M44" s="124">
        <v>0</v>
      </c>
      <c r="N44" s="124">
        <v>19.5</v>
      </c>
      <c r="O44" s="124">
        <v>4360</v>
      </c>
      <c r="P44" s="127">
        <v>26237</v>
      </c>
    </row>
    <row r="45" spans="1:217" s="3" customFormat="1" ht="18.75" customHeight="1">
      <c r="A45" s="148"/>
      <c r="B45" s="97" t="str">
        <f>IF(L!$A$1=1,L!B220,IF(L!$A$1=2,L!C220,L!D220))</f>
        <v xml:space="preserve">2022 Mars </v>
      </c>
      <c r="C45" s="116">
        <f t="shared" si="6"/>
        <v>150768.00999999998</v>
      </c>
      <c r="D45" s="124">
        <v>47793.81</v>
      </c>
      <c r="E45" s="124">
        <v>7790</v>
      </c>
      <c r="F45" s="127">
        <v>6072</v>
      </c>
      <c r="G45" s="124">
        <v>0</v>
      </c>
      <c r="H45" s="124">
        <v>10199.700000000001</v>
      </c>
      <c r="I45" s="124">
        <v>16175.64</v>
      </c>
      <c r="J45" s="124">
        <v>4680</v>
      </c>
      <c r="K45" s="124">
        <v>0</v>
      </c>
      <c r="L45" s="124">
        <v>27027.46</v>
      </c>
      <c r="M45" s="124">
        <v>0</v>
      </c>
      <c r="N45" s="124">
        <v>24.9</v>
      </c>
      <c r="O45" s="124">
        <v>1600</v>
      </c>
      <c r="P45" s="127">
        <v>29404.5</v>
      </c>
    </row>
    <row r="46" spans="1:217" s="3" customFormat="1" ht="18.75" customHeight="1">
      <c r="A46" s="148"/>
      <c r="B46" s="97" t="str">
        <f>IF(L!$A$1=1,L!B221,IF(L!$A$1=2,L!C221,L!D221))</f>
        <v>2022 Prill</v>
      </c>
      <c r="C46" s="116">
        <f t="shared" si="6"/>
        <v>173487.98</v>
      </c>
      <c r="D46" s="124">
        <v>62765.1</v>
      </c>
      <c r="E46" s="124">
        <v>5760</v>
      </c>
      <c r="F46" s="124">
        <v>3312</v>
      </c>
      <c r="G46" s="124">
        <v>0</v>
      </c>
      <c r="H46" s="124">
        <v>2788.3</v>
      </c>
      <c r="I46" s="124">
        <v>44519.92</v>
      </c>
      <c r="J46" s="124">
        <v>4519.5</v>
      </c>
      <c r="K46" s="124">
        <v>3690</v>
      </c>
      <c r="L46" s="124">
        <v>17328.16</v>
      </c>
      <c r="M46" s="124">
        <v>0</v>
      </c>
      <c r="N46" s="124">
        <v>0</v>
      </c>
      <c r="O46" s="124">
        <v>2435</v>
      </c>
      <c r="P46" s="127">
        <v>26370</v>
      </c>
    </row>
    <row r="47" spans="1:217" s="3" customFormat="1" ht="18.75" customHeight="1">
      <c r="A47" s="148"/>
      <c r="B47" s="97" t="str">
        <f>IF(L!$A$1=1,L!B222,IF(L!$A$1=2,L!C222,L!D222))</f>
        <v>2022 Maj</v>
      </c>
      <c r="C47" s="116">
        <f t="shared" si="6"/>
        <v>138082.37</v>
      </c>
      <c r="D47" s="124">
        <v>37900.67</v>
      </c>
      <c r="E47" s="124">
        <v>7637</v>
      </c>
      <c r="F47" s="124">
        <v>8790</v>
      </c>
      <c r="G47" s="124">
        <v>0</v>
      </c>
      <c r="H47" s="124">
        <v>6725.14</v>
      </c>
      <c r="I47" s="124">
        <v>237</v>
      </c>
      <c r="J47" s="124">
        <v>4045.5</v>
      </c>
      <c r="K47" s="124">
        <v>3720</v>
      </c>
      <c r="L47" s="124">
        <v>24420.25</v>
      </c>
      <c r="M47" s="124">
        <v>20795.21</v>
      </c>
      <c r="N47" s="124">
        <v>6.6</v>
      </c>
      <c r="O47" s="124">
        <v>4400</v>
      </c>
      <c r="P47" s="127">
        <v>19405</v>
      </c>
    </row>
    <row r="48" spans="1:217" s="3" customFormat="1" ht="18.75" customHeight="1">
      <c r="A48" s="148"/>
      <c r="B48" s="97" t="str">
        <f>IF(L!$A$1=1,L!B223,IF(L!$A$1=2,L!C223,L!D223))</f>
        <v>2022 Qershor</v>
      </c>
      <c r="C48" s="116">
        <f t="shared" si="6"/>
        <v>127515.61</v>
      </c>
      <c r="D48" s="124">
        <v>30550.52</v>
      </c>
      <c r="E48" s="124">
        <v>8544</v>
      </c>
      <c r="F48" s="124">
        <v>3845</v>
      </c>
      <c r="G48" s="124">
        <v>0</v>
      </c>
      <c r="H48" s="124">
        <v>6263.05</v>
      </c>
      <c r="I48" s="124">
        <v>0</v>
      </c>
      <c r="J48" s="124">
        <v>253</v>
      </c>
      <c r="K48" s="124">
        <v>7605.5</v>
      </c>
      <c r="L48" s="124">
        <v>48062.21</v>
      </c>
      <c r="M48" s="124">
        <v>0</v>
      </c>
      <c r="N48" s="124">
        <v>0</v>
      </c>
      <c r="O48" s="124">
        <v>1751.33</v>
      </c>
      <c r="P48" s="127">
        <v>20641</v>
      </c>
    </row>
    <row r="49" spans="1:16" s="3" customFormat="1" ht="18.75" customHeight="1">
      <c r="A49" s="148"/>
      <c r="B49" s="97" t="str">
        <f>IF(L!$A$1=1,L!B224,IF(L!$A$1=2,L!C224,L!D224))</f>
        <v>2022 Korrik</v>
      </c>
      <c r="C49" s="116">
        <f t="shared" si="6"/>
        <v>137549.09999999998</v>
      </c>
      <c r="D49" s="124">
        <v>35725.96</v>
      </c>
      <c r="E49" s="124">
        <v>9375</v>
      </c>
      <c r="F49" s="124">
        <v>5533</v>
      </c>
      <c r="G49" s="124">
        <v>215.76</v>
      </c>
      <c r="H49" s="124">
        <v>13300.96</v>
      </c>
      <c r="I49" s="124">
        <v>15891</v>
      </c>
      <c r="J49" s="124">
        <v>4260</v>
      </c>
      <c r="K49" s="124">
        <v>1185</v>
      </c>
      <c r="L49" s="124">
        <v>29836.09</v>
      </c>
      <c r="M49" s="124">
        <v>0</v>
      </c>
      <c r="N49" s="124">
        <v>0</v>
      </c>
      <c r="O49" s="124">
        <v>1901.33</v>
      </c>
      <c r="P49" s="127">
        <v>20325</v>
      </c>
    </row>
    <row r="50" spans="1:16" s="3" customFormat="1" ht="18.75" customHeight="1">
      <c r="A50" s="148"/>
      <c r="B50" s="97" t="str">
        <f>IF(L!$A$1=1,L!B225,IF(L!$A$1=2,L!C225,L!D225))</f>
        <v>2022 Gusht</v>
      </c>
      <c r="C50" s="116">
        <f t="shared" si="6"/>
        <v>184797.93999999997</v>
      </c>
      <c r="D50" s="124">
        <v>74136.73</v>
      </c>
      <c r="E50" s="124">
        <v>11915</v>
      </c>
      <c r="F50" s="124">
        <v>8228</v>
      </c>
      <c r="G50" s="124">
        <v>368.4</v>
      </c>
      <c r="H50" s="124">
        <v>1512</v>
      </c>
      <c r="I50" s="124">
        <v>17460</v>
      </c>
      <c r="J50" s="124">
        <v>6364</v>
      </c>
      <c r="K50" s="124">
        <v>0</v>
      </c>
      <c r="L50" s="124">
        <v>30894.38</v>
      </c>
      <c r="M50" s="124"/>
      <c r="N50" s="124">
        <v>23.1</v>
      </c>
      <c r="O50" s="124">
        <v>2671.33</v>
      </c>
      <c r="P50" s="127">
        <v>31225</v>
      </c>
    </row>
    <row r="51" spans="1:16" s="3" customFormat="1" ht="18.75" customHeight="1">
      <c r="A51" s="148"/>
      <c r="B51" s="97" t="str">
        <f>IF(L!$A$1=1,L!B226,IF(L!$A$1=2,L!C226,L!D226))</f>
        <v>2022 Shtator</v>
      </c>
      <c r="C51" s="116">
        <f>SUM(D51:P51)</f>
        <v>93917.04</v>
      </c>
      <c r="D51" s="124">
        <v>27674.47</v>
      </c>
      <c r="E51" s="124">
        <v>9675</v>
      </c>
      <c r="F51" s="124">
        <v>1200</v>
      </c>
      <c r="G51" s="124">
        <v>0</v>
      </c>
      <c r="H51" s="124">
        <v>0</v>
      </c>
      <c r="I51" s="124">
        <v>2139.1999999999998</v>
      </c>
      <c r="J51" s="124">
        <v>4577</v>
      </c>
      <c r="K51" s="124">
        <v>0</v>
      </c>
      <c r="L51" s="124">
        <v>19081.37</v>
      </c>
      <c r="M51" s="124"/>
      <c r="N51" s="124">
        <v>0</v>
      </c>
      <c r="O51" s="124">
        <v>6510</v>
      </c>
      <c r="P51" s="127">
        <v>23060</v>
      </c>
    </row>
    <row r="52" spans="1:16" s="3" customFormat="1" ht="18.75" customHeight="1">
      <c r="A52" s="148"/>
      <c r="B52" s="97" t="str">
        <f>IF(L!$A$1=1,L!B227,IF(L!$A$1=2,L!C227,L!D227))</f>
        <v>2022 Tetor</v>
      </c>
      <c r="C52" s="116">
        <f t="shared" si="6"/>
        <v>81521.11</v>
      </c>
      <c r="D52" s="124">
        <v>32306.18</v>
      </c>
      <c r="E52" s="124">
        <v>7930</v>
      </c>
      <c r="F52" s="124">
        <v>4677</v>
      </c>
      <c r="G52" s="124">
        <v>0</v>
      </c>
      <c r="H52" s="124">
        <v>0</v>
      </c>
      <c r="I52" s="124">
        <v>826</v>
      </c>
      <c r="J52" s="124">
        <v>2705.5</v>
      </c>
      <c r="K52" s="124">
        <v>3165</v>
      </c>
      <c r="L52" s="124">
        <v>29911.43</v>
      </c>
      <c r="M52" s="124"/>
      <c r="N52" s="124"/>
      <c r="O52" s="124"/>
      <c r="P52" s="127"/>
    </row>
    <row r="53" spans="1:16" s="3" customFormat="1" ht="18.75" customHeight="1">
      <c r="A53" s="148"/>
      <c r="B53" s="97" t="str">
        <f>IF(L!$A$1=1,L!B228,IF(L!$A$1=2,L!C228,L!D228))</f>
        <v xml:space="preserve">2022 Nëntor </v>
      </c>
      <c r="C53" s="116">
        <f t="shared" si="6"/>
        <v>104665.09000000001</v>
      </c>
      <c r="D53" s="124">
        <v>32502.69</v>
      </c>
      <c r="E53" s="124">
        <v>9210</v>
      </c>
      <c r="F53" s="124">
        <v>4242.66</v>
      </c>
      <c r="G53" s="124">
        <v>135</v>
      </c>
      <c r="H53" s="124">
        <v>692.65</v>
      </c>
      <c r="I53" s="124">
        <v>1961.65</v>
      </c>
      <c r="J53" s="124">
        <v>5590</v>
      </c>
      <c r="K53" s="124">
        <v>3345</v>
      </c>
      <c r="L53" s="124">
        <v>46985.440000000002</v>
      </c>
      <c r="M53" s="124"/>
      <c r="N53" s="124"/>
      <c r="O53" s="124"/>
      <c r="P53" s="127"/>
    </row>
    <row r="54" spans="1:16" s="3" customFormat="1" ht="18.75" customHeight="1">
      <c r="A54" s="148"/>
      <c r="B54" s="97" t="str">
        <f>IF(L!$A$1=1,L!B229,IF(L!$A$1=2,L!C229,L!D229))</f>
        <v>2022 Dhjetor</v>
      </c>
      <c r="C54" s="116">
        <f>SUM(D54:P54)</f>
        <v>135930.49</v>
      </c>
      <c r="D54" s="124">
        <v>65916.929999999993</v>
      </c>
      <c r="E54" s="124">
        <v>12115.07</v>
      </c>
      <c r="F54" s="124">
        <v>2873</v>
      </c>
      <c r="G54" s="124">
        <v>1851.9</v>
      </c>
      <c r="H54" s="124">
        <v>29.6</v>
      </c>
      <c r="I54" s="124">
        <v>0</v>
      </c>
      <c r="J54" s="124">
        <v>5729.5</v>
      </c>
      <c r="K54" s="124">
        <v>3405</v>
      </c>
      <c r="L54" s="124">
        <v>44009.49</v>
      </c>
      <c r="M54" s="124"/>
      <c r="N54" s="124"/>
      <c r="O54" s="124"/>
      <c r="P54" s="127"/>
    </row>
    <row r="55" spans="1:16" s="3" customFormat="1" ht="18.75" customHeight="1">
      <c r="A55" s="149"/>
      <c r="B55" s="129" t="str">
        <f>IF(L!$A$1=1,L!B230,IF(L!$A$1=2,L!C230,L!D230))</f>
        <v>Gjithsej 2022</v>
      </c>
      <c r="C55" s="130">
        <f>SUM(C43:C54)</f>
        <v>1529633.6900000002</v>
      </c>
      <c r="D55" s="130">
        <f t="shared" ref="D55:P55" si="7">SUM(D43:D54)</f>
        <v>497723.01999999996</v>
      </c>
      <c r="E55" s="130">
        <f t="shared" si="7"/>
        <v>105111.07</v>
      </c>
      <c r="F55" s="130">
        <f t="shared" si="7"/>
        <v>62634.66</v>
      </c>
      <c r="G55" s="130">
        <f t="shared" si="7"/>
        <v>2731.06</v>
      </c>
      <c r="H55" s="130">
        <f t="shared" si="7"/>
        <v>46504</v>
      </c>
      <c r="I55" s="130">
        <f t="shared" si="7"/>
        <v>100024.23999999999</v>
      </c>
      <c r="J55" s="130">
        <f t="shared" si="7"/>
        <v>52189.5</v>
      </c>
      <c r="K55" s="130">
        <f t="shared" si="7"/>
        <v>32730.5</v>
      </c>
      <c r="L55" s="130">
        <f t="shared" si="7"/>
        <v>351630.33999999997</v>
      </c>
      <c r="M55" s="130">
        <f t="shared" si="7"/>
        <v>20795.21</v>
      </c>
      <c r="N55" s="130">
        <f t="shared" si="7"/>
        <v>74.099999999999994</v>
      </c>
      <c r="O55" s="130">
        <f t="shared" si="7"/>
        <v>34368.990000000005</v>
      </c>
      <c r="P55" s="130">
        <f t="shared" si="7"/>
        <v>223117</v>
      </c>
    </row>
    <row r="56" spans="1:16" s="3" customFormat="1" ht="18.75" customHeight="1">
      <c r="A56" s="147">
        <v>2023</v>
      </c>
      <c r="B56" s="97" t="str">
        <f>IF(L!$A$1=1,L!B231,IF(L!$A$1=2,L!C231,L!D231))</f>
        <v>2023 Janar</v>
      </c>
      <c r="C56" s="116">
        <f>SUM(D56:P56)</f>
        <v>124067.07</v>
      </c>
      <c r="D56" s="124">
        <v>55232.1</v>
      </c>
      <c r="E56" s="125">
        <v>9060</v>
      </c>
      <c r="F56" s="125">
        <v>4096</v>
      </c>
      <c r="G56" s="125">
        <v>0</v>
      </c>
      <c r="H56" s="125">
        <v>0</v>
      </c>
      <c r="I56" s="125">
        <v>0</v>
      </c>
      <c r="J56" s="125">
        <v>4409</v>
      </c>
      <c r="K56" s="125">
        <v>3405</v>
      </c>
      <c r="L56" s="125">
        <v>26701.64</v>
      </c>
      <c r="M56" s="124">
        <v>0</v>
      </c>
      <c r="N56" s="125">
        <v>0</v>
      </c>
      <c r="O56" s="125">
        <v>2483.33</v>
      </c>
      <c r="P56" s="126">
        <v>18680</v>
      </c>
    </row>
    <row r="57" spans="1:16" s="3" customFormat="1" ht="18.75" customHeight="1">
      <c r="A57" s="148"/>
      <c r="B57" s="97" t="str">
        <f>IF(L!$A$1=1,L!B232,IF(L!$A$1=2,L!C232,L!D232))</f>
        <v>2023 Shkurt</v>
      </c>
      <c r="C57" s="116">
        <f t="shared" ref="C57:C63" si="8">SUM(D57:P57)</f>
        <v>119454.47</v>
      </c>
      <c r="D57" s="124">
        <v>41439.57</v>
      </c>
      <c r="E57" s="125">
        <v>7325</v>
      </c>
      <c r="F57" s="125">
        <v>7741</v>
      </c>
      <c r="G57" s="125">
        <v>178</v>
      </c>
      <c r="H57" s="125">
        <v>0</v>
      </c>
      <c r="I57" s="125">
        <v>0</v>
      </c>
      <c r="J57" s="125">
        <v>3491</v>
      </c>
      <c r="K57" s="125">
        <v>3315</v>
      </c>
      <c r="L57" s="125">
        <v>34893.9</v>
      </c>
      <c r="M57" s="124">
        <v>0</v>
      </c>
      <c r="N57" s="124">
        <v>0</v>
      </c>
      <c r="O57" s="124">
        <v>1761</v>
      </c>
      <c r="P57" s="127">
        <v>19310</v>
      </c>
    </row>
    <row r="58" spans="1:16" s="3" customFormat="1" ht="18.75" customHeight="1">
      <c r="A58" s="148"/>
      <c r="B58" s="97" t="str">
        <f>IF(L!$A$1=1,L!B233,IF(L!$A$1=2,L!C233,L!D233))</f>
        <v xml:space="preserve">2023 Mars </v>
      </c>
      <c r="C58" s="116">
        <f t="shared" si="8"/>
        <v>185666.4</v>
      </c>
      <c r="D58" s="124">
        <v>106186.79</v>
      </c>
      <c r="E58" s="124">
        <v>8630</v>
      </c>
      <c r="F58" s="127">
        <v>3719</v>
      </c>
      <c r="G58" s="124">
        <v>0</v>
      </c>
      <c r="H58" s="124">
        <v>0</v>
      </c>
      <c r="I58" s="124">
        <v>0</v>
      </c>
      <c r="J58" s="124">
        <v>4405</v>
      </c>
      <c r="K58" s="124">
        <v>3270</v>
      </c>
      <c r="L58" s="124">
        <v>31460.61</v>
      </c>
      <c r="M58" s="124">
        <v>0</v>
      </c>
      <c r="N58" s="124">
        <v>0</v>
      </c>
      <c r="O58" s="124">
        <v>3300</v>
      </c>
      <c r="P58" s="127">
        <v>24695</v>
      </c>
    </row>
    <row r="59" spans="1:16" s="3" customFormat="1" ht="18.75" customHeight="1">
      <c r="A59" s="148"/>
      <c r="B59" s="97" t="str">
        <f>IF(L!$A$1=1,L!B234,IF(L!$A$1=2,L!C234,L!D234))</f>
        <v>2023 Prill</v>
      </c>
      <c r="C59" s="116">
        <f t="shared" si="8"/>
        <v>301062.75</v>
      </c>
      <c r="D59" s="124">
        <v>216019.27</v>
      </c>
      <c r="E59" s="124">
        <v>6755</v>
      </c>
      <c r="F59" s="124">
        <v>6439</v>
      </c>
      <c r="G59" s="124">
        <v>536.64</v>
      </c>
      <c r="H59" s="124"/>
      <c r="I59" s="124">
        <v>7728</v>
      </c>
      <c r="J59" s="124">
        <v>3461.3</v>
      </c>
      <c r="K59" s="124">
        <v>3390</v>
      </c>
      <c r="L59" s="124">
        <v>36278.54</v>
      </c>
      <c r="M59" s="124">
        <v>0</v>
      </c>
      <c r="N59" s="124">
        <v>0</v>
      </c>
      <c r="O59" s="124">
        <v>1570</v>
      </c>
      <c r="P59" s="127">
        <v>18885</v>
      </c>
    </row>
    <row r="60" spans="1:16" s="3" customFormat="1" ht="18.75" customHeight="1">
      <c r="A60" s="148"/>
      <c r="B60" s="97" t="str">
        <f>IF(L!$A$1=1,L!B235,IF(L!$A$1=2,L!C235,L!D235))</f>
        <v>2023 Maj</v>
      </c>
      <c r="C60" s="116">
        <f t="shared" si="8"/>
        <v>296351.62</v>
      </c>
      <c r="D60" s="124">
        <v>219517.3</v>
      </c>
      <c r="E60" s="124">
        <v>7734</v>
      </c>
      <c r="F60" s="124">
        <v>5794.5</v>
      </c>
      <c r="G60" s="124">
        <v>457.1</v>
      </c>
      <c r="H60" s="124">
        <v>559</v>
      </c>
      <c r="I60" s="124">
        <v>6715</v>
      </c>
      <c r="J60" s="124"/>
      <c r="K60" s="124"/>
      <c r="L60" s="124">
        <v>32398.720000000001</v>
      </c>
      <c r="N60" s="124">
        <v>30</v>
      </c>
      <c r="O60" s="124">
        <v>1101</v>
      </c>
      <c r="P60" s="127">
        <v>22045</v>
      </c>
    </row>
    <row r="61" spans="1:16" s="3" customFormat="1" ht="18.75" customHeight="1">
      <c r="A61" s="148"/>
      <c r="B61" s="97" t="str">
        <f>IF(L!$A$1=1,L!B236,IF(L!$A$1=2,L!C236,L!D236))</f>
        <v>2023 Qershor</v>
      </c>
      <c r="C61" s="116">
        <f t="shared" si="8"/>
        <v>139404.95000000001</v>
      </c>
      <c r="D61" s="124">
        <v>33131.019999999997</v>
      </c>
      <c r="E61" s="124">
        <v>8805</v>
      </c>
      <c r="F61" s="124">
        <v>6698</v>
      </c>
      <c r="G61" s="124">
        <v>111.9</v>
      </c>
      <c r="H61" s="124">
        <v>252.25</v>
      </c>
      <c r="I61" s="124">
        <v>15623.9</v>
      </c>
      <c r="J61" s="124">
        <v>3194.5</v>
      </c>
      <c r="K61" s="124">
        <v>3330</v>
      </c>
      <c r="L61" s="124">
        <v>46028.38</v>
      </c>
      <c r="M61" s="124"/>
      <c r="N61" s="124">
        <v>30</v>
      </c>
      <c r="O61" s="124">
        <v>1120</v>
      </c>
      <c r="P61" s="127">
        <v>21080</v>
      </c>
    </row>
    <row r="62" spans="1:16" s="3" customFormat="1" ht="18.75" customHeight="1">
      <c r="A62" s="148"/>
      <c r="B62" s="97" t="str">
        <f>IF(L!$A$1=1,L!B237,IF(L!$A$1=2,L!C237,L!D237))</f>
        <v>2023 Korrik</v>
      </c>
      <c r="C62" s="116">
        <f t="shared" si="8"/>
        <v>128533.52</v>
      </c>
      <c r="D62" s="124">
        <v>46566.75</v>
      </c>
      <c r="E62" s="124">
        <v>10465</v>
      </c>
      <c r="F62" s="124">
        <v>5933</v>
      </c>
      <c r="G62" s="124">
        <v>415.51</v>
      </c>
      <c r="H62" s="124">
        <v>1095.1199999999999</v>
      </c>
      <c r="I62" s="124">
        <v>1478.2</v>
      </c>
      <c r="J62" s="124">
        <v>2952.5</v>
      </c>
      <c r="K62" s="124">
        <v>1320</v>
      </c>
      <c r="L62" s="124">
        <v>33487.440000000002</v>
      </c>
      <c r="M62" s="124"/>
      <c r="N62" s="124">
        <v>30</v>
      </c>
      <c r="O62" s="124">
        <v>2150</v>
      </c>
      <c r="P62" s="127">
        <v>22640</v>
      </c>
    </row>
    <row r="63" spans="1:16" s="3" customFormat="1" ht="18.75" customHeight="1">
      <c r="A63" s="148"/>
      <c r="B63" s="97" t="str">
        <f>IF(L!$A$1=1,L!B238,IF(L!$A$1=2,L!C238,L!D238))</f>
        <v>2023 Gusht</v>
      </c>
      <c r="C63" s="116">
        <f t="shared" si="8"/>
        <v>222851.06000000003</v>
      </c>
      <c r="D63" s="124">
        <v>115641.08</v>
      </c>
      <c r="E63" s="124">
        <v>12575</v>
      </c>
      <c r="F63" s="124">
        <v>8359</v>
      </c>
      <c r="G63" s="124">
        <v>917.1</v>
      </c>
      <c r="H63" s="124">
        <v>610.80999999999995</v>
      </c>
      <c r="I63" s="124">
        <v>0</v>
      </c>
      <c r="J63" s="124">
        <v>4167.5</v>
      </c>
      <c r="K63" s="124">
        <v>0</v>
      </c>
      <c r="L63" s="124">
        <v>55754.57</v>
      </c>
      <c r="M63" s="124"/>
      <c r="N63" s="124">
        <v>30</v>
      </c>
      <c r="O63" s="124">
        <v>1121</v>
      </c>
      <c r="P63" s="127">
        <v>23675</v>
      </c>
    </row>
    <row r="64" spans="1:16" s="3" customFormat="1" ht="18.75" customHeight="1">
      <c r="A64" s="148"/>
      <c r="B64" s="97" t="str">
        <f>IF(L!$A$1=1,L!B239,IF(L!$A$1=2,L!C239,L!D239))</f>
        <v>2023 Shtator</v>
      </c>
      <c r="C64" s="116">
        <f>SUM(D64:P64)</f>
        <v>137175.72999999998</v>
      </c>
      <c r="D64" s="124">
        <v>61340.47</v>
      </c>
      <c r="E64" s="124">
        <v>9765</v>
      </c>
      <c r="F64" s="124">
        <v>8331</v>
      </c>
      <c r="G64" s="124">
        <v>367.25</v>
      </c>
      <c r="H64" s="124">
        <v>369.9</v>
      </c>
      <c r="I64" s="124">
        <v>0</v>
      </c>
      <c r="J64" s="124">
        <v>3977</v>
      </c>
      <c r="K64" s="124">
        <v>3720</v>
      </c>
      <c r="L64" s="124">
        <v>31126.37</v>
      </c>
      <c r="M64" s="124"/>
      <c r="N64" s="124">
        <v>201.08</v>
      </c>
      <c r="O64" s="124">
        <v>1366.66</v>
      </c>
      <c r="P64" s="127">
        <v>16611</v>
      </c>
    </row>
    <row r="65" spans="1:16" s="3" customFormat="1" ht="18.75" customHeight="1">
      <c r="A65" s="148"/>
      <c r="B65" s="97" t="str">
        <f>IF(L!$A$1=1,L!B240,IF(L!$A$1=2,L!C240,L!D240))</f>
        <v>2023 Tetor</v>
      </c>
      <c r="C65" s="116">
        <f t="shared" ref="C65:C67" si="9">SUM(D65:P65)</f>
        <v>123343.03</v>
      </c>
      <c r="D65" s="124">
        <v>53929.68</v>
      </c>
      <c r="E65" s="124">
        <v>9790</v>
      </c>
      <c r="F65" s="124">
        <v>5859</v>
      </c>
      <c r="G65" s="124">
        <v>0</v>
      </c>
      <c r="H65" s="124">
        <v>611.11</v>
      </c>
      <c r="I65" s="124">
        <v>8901.2000000000007</v>
      </c>
      <c r="J65" s="124">
        <v>0</v>
      </c>
      <c r="K65" s="124">
        <v>0</v>
      </c>
      <c r="L65" s="124">
        <v>44252.04</v>
      </c>
      <c r="M65" s="124"/>
      <c r="N65" s="124">
        <v>0</v>
      </c>
      <c r="O65" s="124">
        <v>0</v>
      </c>
      <c r="P65" s="127">
        <v>0</v>
      </c>
    </row>
    <row r="66" spans="1:16" s="3" customFormat="1" ht="18.75" customHeight="1">
      <c r="A66" s="148"/>
      <c r="B66" s="97" t="str">
        <f>IF(L!$A$1=1,L!B241,IF(L!$A$1=2,L!C241,L!D241))</f>
        <v xml:space="preserve">2023 Nëntor </v>
      </c>
      <c r="C66" s="116">
        <f t="shared" si="9"/>
        <v>100001.65</v>
      </c>
      <c r="D66" s="124">
        <v>39470</v>
      </c>
      <c r="E66" s="124">
        <v>9250</v>
      </c>
      <c r="F66" s="124">
        <v>4565</v>
      </c>
      <c r="G66" s="124">
        <v>603.75</v>
      </c>
      <c r="H66" s="124">
        <v>3232.32</v>
      </c>
      <c r="I66" s="124">
        <v>3522.5</v>
      </c>
      <c r="J66" s="124">
        <v>0</v>
      </c>
      <c r="K66" s="124">
        <v>4067</v>
      </c>
      <c r="L66" s="124">
        <v>35291.08</v>
      </c>
      <c r="M66" s="124"/>
      <c r="N66" s="124">
        <v>0</v>
      </c>
      <c r="O66" s="124">
        <v>0</v>
      </c>
      <c r="P66" s="127">
        <v>0</v>
      </c>
    </row>
    <row r="67" spans="1:16" s="3" customFormat="1" ht="18.75" customHeight="1">
      <c r="A67" s="148"/>
      <c r="B67" s="97" t="str">
        <f>IF(L!$A$1=1,L!B242,IF(L!$A$1=2,L!C242,L!D242))</f>
        <v>2023 Dhjetor</v>
      </c>
      <c r="C67" s="116">
        <f t="shared" si="9"/>
        <v>113553.77</v>
      </c>
      <c r="D67" s="124">
        <v>44683.33</v>
      </c>
      <c r="E67" s="124">
        <v>10490</v>
      </c>
      <c r="F67" s="124">
        <v>3385.66</v>
      </c>
      <c r="G67" s="124">
        <v>175</v>
      </c>
      <c r="H67" s="124">
        <v>1039.42</v>
      </c>
      <c r="I67" s="124"/>
      <c r="J67" s="124">
        <v>5357</v>
      </c>
      <c r="K67" s="124">
        <v>4080</v>
      </c>
      <c r="L67" s="124">
        <v>44343.360000000001</v>
      </c>
      <c r="M67" s="124"/>
      <c r="N67" s="124">
        <v>0</v>
      </c>
      <c r="O67" s="124">
        <v>0</v>
      </c>
      <c r="P67" s="127">
        <v>0</v>
      </c>
    </row>
    <row r="68" spans="1:16" s="3" customFormat="1" ht="18.75" customHeight="1">
      <c r="A68" s="149"/>
      <c r="B68" s="129" t="str">
        <f>IF(L!$A$1=1,L!B243,IF(L!$A$1=2,L!C243,L!D243))</f>
        <v>Gjithsej 2023</v>
      </c>
      <c r="C68" s="130">
        <f>SUM(C56:C67)</f>
        <v>1991466.02</v>
      </c>
      <c r="D68" s="130">
        <f t="shared" ref="D68:P68" si="10">SUM(D56:D67)</f>
        <v>1033157.36</v>
      </c>
      <c r="E68" s="130">
        <f t="shared" si="10"/>
        <v>110644</v>
      </c>
      <c r="F68" s="130">
        <f t="shared" si="10"/>
        <v>70920.160000000003</v>
      </c>
      <c r="G68" s="130">
        <f t="shared" si="10"/>
        <v>3762.25</v>
      </c>
      <c r="H68" s="130">
        <f t="shared" si="10"/>
        <v>7769.93</v>
      </c>
      <c r="I68" s="130">
        <f t="shared" si="10"/>
        <v>43968.800000000003</v>
      </c>
      <c r="J68" s="130">
        <f t="shared" si="10"/>
        <v>35414.800000000003</v>
      </c>
      <c r="K68" s="130">
        <f t="shared" si="10"/>
        <v>29897</v>
      </c>
      <c r="L68" s="130">
        <f t="shared" si="10"/>
        <v>452016.64999999997</v>
      </c>
      <c r="M68" s="130">
        <f t="shared" si="10"/>
        <v>0</v>
      </c>
      <c r="N68" s="130">
        <f t="shared" si="10"/>
        <v>321.08000000000004</v>
      </c>
      <c r="O68" s="130">
        <f t="shared" si="10"/>
        <v>15972.99</v>
      </c>
      <c r="P68" s="130">
        <f t="shared" si="10"/>
        <v>187621</v>
      </c>
    </row>
    <row r="69" spans="1:16" s="3" customFormat="1" ht="18.75" customHeight="1">
      <c r="A69" s="147">
        <v>2024</v>
      </c>
      <c r="B69" s="97" t="str">
        <f>IF(L!$A$1=1,L!B244,IF(L!$A$1=2,L!C244,L!D244))</f>
        <v>2024 Janar</v>
      </c>
      <c r="C69" s="116">
        <f>SUM(D69:P69)</f>
        <v>127634.88999999998</v>
      </c>
      <c r="D69" s="124">
        <v>57988.27</v>
      </c>
      <c r="E69" s="125">
        <v>9480</v>
      </c>
      <c r="F69" s="125">
        <v>7136</v>
      </c>
      <c r="G69" s="125">
        <v>0</v>
      </c>
      <c r="H69" s="125">
        <v>94.62</v>
      </c>
      <c r="I69" s="125">
        <v>0</v>
      </c>
      <c r="J69" s="125">
        <v>4792</v>
      </c>
      <c r="K69" s="125">
        <v>3945</v>
      </c>
      <c r="L69" s="125">
        <v>25522</v>
      </c>
      <c r="M69" s="124">
        <v>0</v>
      </c>
      <c r="N69" s="125">
        <v>0</v>
      </c>
      <c r="O69" s="125">
        <v>2382</v>
      </c>
      <c r="P69" s="126">
        <v>16295</v>
      </c>
    </row>
    <row r="70" spans="1:16" s="3" customFormat="1" ht="18.75" customHeight="1">
      <c r="A70" s="148"/>
      <c r="B70" s="97" t="str">
        <f>IF(L!$A$1=1,L!B245,IF(L!$A$1=2,L!C245,L!D245))</f>
        <v>2024 Shkurt</v>
      </c>
      <c r="C70" s="116">
        <f t="shared" ref="C70:C76" si="11">SUM(D70:P70)</f>
        <v>103620.68000000001</v>
      </c>
      <c r="D70" s="124">
        <v>35143.730000000003</v>
      </c>
      <c r="E70" s="125">
        <v>8475</v>
      </c>
      <c r="F70" s="125">
        <v>7506</v>
      </c>
      <c r="G70" s="125">
        <v>0</v>
      </c>
      <c r="H70" s="125">
        <v>0</v>
      </c>
      <c r="I70" s="125">
        <v>0</v>
      </c>
      <c r="J70" s="125">
        <v>3668</v>
      </c>
      <c r="K70" s="125">
        <v>3900</v>
      </c>
      <c r="L70" s="125">
        <v>25867.69</v>
      </c>
      <c r="M70" s="124">
        <v>0</v>
      </c>
      <c r="N70" s="124">
        <v>21.6</v>
      </c>
      <c r="O70" s="124">
        <v>4098.66</v>
      </c>
      <c r="P70" s="127">
        <v>14940</v>
      </c>
    </row>
    <row r="71" spans="1:16" s="3" customFormat="1" ht="18.75" customHeight="1">
      <c r="A71" s="148"/>
      <c r="B71" s="97" t="str">
        <f>IF(L!$A$1=1,L!B246,IF(L!$A$1=2,L!C246,L!D246))</f>
        <v xml:space="preserve">2024 Mars </v>
      </c>
      <c r="C71" s="116">
        <f t="shared" si="11"/>
        <v>200494.02</v>
      </c>
      <c r="D71" s="124">
        <v>132407.57</v>
      </c>
      <c r="E71" s="124">
        <v>8595</v>
      </c>
      <c r="F71" s="127">
        <v>5851</v>
      </c>
      <c r="G71" s="124">
        <v>291.56</v>
      </c>
      <c r="H71" s="124">
        <v>0</v>
      </c>
      <c r="I71" s="124">
        <v>0</v>
      </c>
      <c r="J71" s="124">
        <v>5291.56</v>
      </c>
      <c r="K71" s="124">
        <v>3885</v>
      </c>
      <c r="L71" s="124">
        <v>28282.6</v>
      </c>
      <c r="M71" s="124">
        <v>0</v>
      </c>
      <c r="N71" s="124">
        <v>5.4</v>
      </c>
      <c r="O71" s="124">
        <v>944.33</v>
      </c>
      <c r="P71" s="127">
        <v>14940</v>
      </c>
    </row>
    <row r="72" spans="1:16" s="3" customFormat="1" ht="18.75" customHeight="1">
      <c r="A72" s="148"/>
      <c r="B72" s="97" t="str">
        <f>IF(L!$A$1=1,L!B247,IF(L!$A$1=2,L!C247,L!D247))</f>
        <v>2024 Prill</v>
      </c>
      <c r="C72" s="116">
        <f t="shared" si="11"/>
        <v>268019.18</v>
      </c>
      <c r="D72" s="124">
        <v>193106.01</v>
      </c>
      <c r="E72" s="124">
        <v>9255</v>
      </c>
      <c r="F72" s="124">
        <v>5917</v>
      </c>
      <c r="G72" s="124">
        <v>838.62</v>
      </c>
      <c r="H72" s="124">
        <v>111.75</v>
      </c>
      <c r="I72" s="124"/>
      <c r="J72" s="124">
        <v>6764</v>
      </c>
      <c r="K72" s="124">
        <v>3870</v>
      </c>
      <c r="L72" s="124">
        <v>48156.800000000003</v>
      </c>
      <c r="M72" s="124">
        <v>0</v>
      </c>
      <c r="N72" s="124">
        <v>0</v>
      </c>
      <c r="O72" s="124">
        <v>0</v>
      </c>
      <c r="P72" s="127">
        <v>0</v>
      </c>
    </row>
    <row r="73" spans="1:16" s="3" customFormat="1" ht="18.75" customHeight="1">
      <c r="A73" s="148"/>
      <c r="B73" s="97" t="str">
        <f>IF(L!$A$1=1,L!B248,IF(L!$A$1=2,L!C248,L!D248))</f>
        <v>2024 Maj</v>
      </c>
      <c r="C73" s="116">
        <f t="shared" si="11"/>
        <v>141271.70000000001</v>
      </c>
      <c r="D73" s="124">
        <v>82303.149999999994</v>
      </c>
      <c r="E73" s="124">
        <v>8955</v>
      </c>
      <c r="F73" s="124">
        <v>5660</v>
      </c>
      <c r="G73" s="124">
        <v>349</v>
      </c>
      <c r="H73" s="124">
        <v>1984.35</v>
      </c>
      <c r="I73" s="124">
        <v>0</v>
      </c>
      <c r="J73" s="124">
        <v>5591.5</v>
      </c>
      <c r="K73" s="124">
        <v>3840</v>
      </c>
      <c r="L73" s="124">
        <v>32588.7</v>
      </c>
      <c r="M73" s="124">
        <v>0</v>
      </c>
      <c r="N73" s="124">
        <v>0</v>
      </c>
      <c r="O73" s="124">
        <v>0</v>
      </c>
      <c r="P73" s="127">
        <v>0</v>
      </c>
    </row>
    <row r="74" spans="1:16" s="3" customFormat="1" ht="18.75" customHeight="1">
      <c r="A74" s="148"/>
      <c r="B74" s="97" t="str">
        <f>IF(L!$A$1=1,L!B249,IF(L!$A$1=2,L!C249,L!D249))</f>
        <v>2024 Qershor</v>
      </c>
      <c r="C74" s="116">
        <f t="shared" si="11"/>
        <v>106402.01999999999</v>
      </c>
      <c r="D74" s="124">
        <v>41164.639999999999</v>
      </c>
      <c r="E74" s="124">
        <v>8585</v>
      </c>
      <c r="F74" s="124">
        <v>5000</v>
      </c>
      <c r="G74" s="124">
        <v>104.75</v>
      </c>
      <c r="H74" s="124">
        <v>1428.21</v>
      </c>
      <c r="I74" s="124">
        <v>11518.35</v>
      </c>
      <c r="J74" s="124">
        <v>3622</v>
      </c>
      <c r="K74" s="124">
        <v>3511</v>
      </c>
      <c r="L74" s="124">
        <v>31468.07</v>
      </c>
      <c r="M74" s="124">
        <v>0</v>
      </c>
      <c r="N74" s="124">
        <v>0</v>
      </c>
      <c r="O74" s="124">
        <v>0</v>
      </c>
      <c r="P74" s="127">
        <v>0</v>
      </c>
    </row>
    <row r="75" spans="1:16" s="3" customFormat="1" ht="18.75" customHeight="1">
      <c r="A75" s="148"/>
      <c r="B75" s="97" t="str">
        <f>IF(L!$A$1=1,L!B250,IF(L!$A$1=2,L!C250,L!D250))</f>
        <v>2024 Korrik</v>
      </c>
      <c r="C75" s="116">
        <f t="shared" si="11"/>
        <v>0</v>
      </c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7"/>
    </row>
    <row r="76" spans="1:16" s="3" customFormat="1" ht="18.75" customHeight="1">
      <c r="A76" s="148"/>
      <c r="B76" s="97" t="str">
        <f>IF(L!$A$1=1,L!B251,IF(L!$A$1=2,L!C251,L!D251))</f>
        <v>2024 Gusht</v>
      </c>
      <c r="C76" s="116">
        <f t="shared" si="11"/>
        <v>0</v>
      </c>
      <c r="D76" s="124"/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4"/>
      <c r="P76" s="127"/>
    </row>
    <row r="77" spans="1:16" s="3" customFormat="1" ht="18.75" customHeight="1">
      <c r="A77" s="148"/>
      <c r="B77" s="97" t="str">
        <f>IF(L!$A$1=1,L!B252,IF(L!$A$1=2,L!C252,L!D252))</f>
        <v>2024 Shtator</v>
      </c>
      <c r="C77" s="116">
        <f>SUM(D77:P77)</f>
        <v>0</v>
      </c>
      <c r="D77" s="124"/>
      <c r="E77" s="124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7"/>
    </row>
    <row r="78" spans="1:16" s="3" customFormat="1" ht="18.75" customHeight="1">
      <c r="A78" s="148"/>
      <c r="B78" s="97" t="str">
        <f>IF(L!$A$1=1,L!B253,IF(L!$A$1=2,L!C253,L!D253))</f>
        <v>2024 Tetor</v>
      </c>
      <c r="C78" s="116">
        <f t="shared" ref="C78:C79" si="12">SUM(D78:P78)</f>
        <v>0</v>
      </c>
      <c r="D78" s="124"/>
      <c r="E78" s="124"/>
      <c r="F78" s="124"/>
      <c r="G78" s="124"/>
      <c r="H78" s="124"/>
      <c r="I78" s="124"/>
      <c r="J78" s="124"/>
      <c r="K78" s="124"/>
      <c r="L78" s="124"/>
      <c r="M78" s="124"/>
      <c r="N78" s="124"/>
      <c r="O78" s="124"/>
      <c r="P78" s="127"/>
    </row>
    <row r="79" spans="1:16" s="3" customFormat="1" ht="18.75" customHeight="1">
      <c r="A79" s="148"/>
      <c r="B79" s="97" t="str">
        <f>IF(L!$A$1=1,L!B254,IF(L!$A$1=2,L!C254,L!D254))</f>
        <v xml:space="preserve">2024 Nëntor </v>
      </c>
      <c r="C79" s="116">
        <f t="shared" si="12"/>
        <v>0</v>
      </c>
      <c r="D79" s="124"/>
      <c r="E79" s="124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7"/>
    </row>
    <row r="80" spans="1:16" s="3" customFormat="1" ht="18.75" customHeight="1">
      <c r="A80" s="148"/>
      <c r="B80" s="97" t="str">
        <f>IF(L!$A$1=1,L!B255,IF(L!$A$1=2,L!C255,L!D255))</f>
        <v>2024 Dhjetor</v>
      </c>
      <c r="C80" s="116">
        <f>SUM(D80:P80)</f>
        <v>0</v>
      </c>
      <c r="D80" s="124"/>
      <c r="E80" s="124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7"/>
    </row>
    <row r="81" spans="1:16" s="3" customFormat="1" ht="18.75" customHeight="1">
      <c r="A81" s="149"/>
      <c r="B81" s="129" t="str">
        <f>IF(L!$A$1=1,L!B256,IF(L!$A$1=2,L!C256,L!D256))</f>
        <v>Gjithsej 2024</v>
      </c>
      <c r="C81" s="130">
        <f>SUM(C69:C80)</f>
        <v>947442.49</v>
      </c>
      <c r="D81" s="130">
        <f t="shared" ref="D81:P81" si="13">SUM(D69:D80)</f>
        <v>542113.37</v>
      </c>
      <c r="E81" s="130">
        <f t="shared" si="13"/>
        <v>53345</v>
      </c>
      <c r="F81" s="130">
        <f t="shared" si="13"/>
        <v>37070</v>
      </c>
      <c r="G81" s="130">
        <f t="shared" si="13"/>
        <v>1583.93</v>
      </c>
      <c r="H81" s="130">
        <f t="shared" si="13"/>
        <v>3618.93</v>
      </c>
      <c r="I81" s="130">
        <f t="shared" si="13"/>
        <v>11518.35</v>
      </c>
      <c r="J81" s="130">
        <f t="shared" si="13"/>
        <v>29729.06</v>
      </c>
      <c r="K81" s="130">
        <f t="shared" si="13"/>
        <v>22951</v>
      </c>
      <c r="L81" s="130">
        <f t="shared" si="13"/>
        <v>191885.86000000002</v>
      </c>
      <c r="M81" s="130">
        <f t="shared" si="13"/>
        <v>0</v>
      </c>
      <c r="N81" s="130">
        <f t="shared" si="13"/>
        <v>27</v>
      </c>
      <c r="O81" s="130">
        <f t="shared" si="13"/>
        <v>7424.99</v>
      </c>
      <c r="P81" s="130">
        <f t="shared" si="13"/>
        <v>46175</v>
      </c>
    </row>
  </sheetData>
  <mergeCells count="7">
    <mergeCell ref="A69:A81"/>
    <mergeCell ref="Q33:CX33"/>
    <mergeCell ref="A56:A68"/>
    <mergeCell ref="A4:A16"/>
    <mergeCell ref="A17:A29"/>
    <mergeCell ref="A30:A42"/>
    <mergeCell ref="A43:A55"/>
  </mergeCells>
  <pageMargins left="0.25" right="0.25" top="0.75" bottom="0.75" header="0.3" footer="0.3"/>
  <pageSetup paperSize="9" scale="82" orientation="landscape" r:id="rId1"/>
  <ignoredErrors>
    <ignoredError sqref="C29 C55" formula="1"/>
    <ignoredError sqref="C49 M55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230" workbookViewId="0">
      <selection activeCell="F250" sqref="F250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846</v>
      </c>
      <c r="U2" s="22"/>
      <c r="V2" s="22"/>
      <c r="W2" s="22" t="s">
        <v>849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838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827</v>
      </c>
      <c r="AE4" s="92" t="s">
        <v>828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846</v>
      </c>
      <c r="U7" s="24"/>
      <c r="V7" s="24"/>
      <c r="W7" s="22" t="s">
        <v>849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847</v>
      </c>
      <c r="U11" s="28"/>
      <c r="V11" s="28"/>
      <c r="W11" s="22" t="s">
        <v>850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839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836</v>
      </c>
      <c r="AE13" s="40" t="s">
        <v>837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847</v>
      </c>
      <c r="U17" s="31"/>
      <c r="V17" s="31"/>
      <c r="W17" s="22" t="s">
        <v>850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848</v>
      </c>
      <c r="U21" s="44"/>
      <c r="V21" s="44"/>
      <c r="W21" s="22" t="s">
        <v>851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840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834</v>
      </c>
      <c r="AE23" s="60" t="s">
        <v>835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848</v>
      </c>
      <c r="U27" s="59"/>
      <c r="V27" s="59"/>
      <c r="W27" s="22" t="s">
        <v>851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841</v>
      </c>
      <c r="I35" s="103" t="s">
        <v>829</v>
      </c>
      <c r="J35" s="103" t="s">
        <v>873</v>
      </c>
      <c r="K35" s="103" t="s">
        <v>842</v>
      </c>
      <c r="L35" s="103" t="s">
        <v>843</v>
      </c>
      <c r="M35" s="103" t="s">
        <v>830</v>
      </c>
      <c r="N35" s="103" t="s">
        <v>831</v>
      </c>
      <c r="O35" s="103" t="s">
        <v>833</v>
      </c>
      <c r="P35" s="103" t="s">
        <v>844</v>
      </c>
      <c r="Q35" s="103" t="s">
        <v>845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871</v>
      </c>
      <c r="H36" s="104" t="s">
        <v>852</v>
      </c>
      <c r="I36" s="105" t="s">
        <v>855</v>
      </c>
      <c r="J36" s="105" t="s">
        <v>856</v>
      </c>
      <c r="K36" s="105" t="s">
        <v>859</v>
      </c>
      <c r="L36" s="105" t="s">
        <v>860</v>
      </c>
      <c r="M36" s="105" t="s">
        <v>863</v>
      </c>
      <c r="N36" s="105" t="s">
        <v>864</v>
      </c>
      <c r="O36" s="105" t="s">
        <v>866</v>
      </c>
      <c r="P36" s="105" t="s">
        <v>867</v>
      </c>
      <c r="Q36" s="105" t="s">
        <v>870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872</v>
      </c>
      <c r="H37" s="104" t="s">
        <v>853</v>
      </c>
      <c r="I37" s="104" t="s">
        <v>854</v>
      </c>
      <c r="J37" s="104" t="s">
        <v>857</v>
      </c>
      <c r="K37" s="105" t="s">
        <v>858</v>
      </c>
      <c r="L37" s="105" t="s">
        <v>861</v>
      </c>
      <c r="M37" s="105" t="s">
        <v>862</v>
      </c>
      <c r="N37" s="105" t="s">
        <v>874</v>
      </c>
      <c r="O37" s="105" t="s">
        <v>865</v>
      </c>
      <c r="P37" s="105" t="s">
        <v>868</v>
      </c>
      <c r="Q37" s="105" t="s">
        <v>869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790</v>
      </c>
      <c r="C179" s="5" t="s">
        <v>791</v>
      </c>
      <c r="D179" s="5" t="s">
        <v>792</v>
      </c>
    </row>
    <row r="180" spans="1:4">
      <c r="B180" s="5" t="s">
        <v>793</v>
      </c>
      <c r="C180" s="5" t="s">
        <v>794</v>
      </c>
      <c r="D180" s="5" t="s">
        <v>795</v>
      </c>
    </row>
    <row r="181" spans="1:4">
      <c r="B181" s="5" t="s">
        <v>796</v>
      </c>
      <c r="C181" s="5" t="s">
        <v>797</v>
      </c>
      <c r="D181" s="5" t="s">
        <v>798</v>
      </c>
    </row>
    <row r="182" spans="1:4">
      <c r="B182" s="5" t="s">
        <v>799</v>
      </c>
      <c r="C182" s="5" t="s">
        <v>800</v>
      </c>
      <c r="D182" s="5" t="s">
        <v>800</v>
      </c>
    </row>
    <row r="183" spans="1:4">
      <c r="B183" s="5" t="s">
        <v>801</v>
      </c>
      <c r="C183" s="5" t="s">
        <v>801</v>
      </c>
      <c r="D183" s="5" t="s">
        <v>802</v>
      </c>
    </row>
    <row r="184" spans="1:4">
      <c r="B184" s="5" t="s">
        <v>803</v>
      </c>
      <c r="C184" s="5" t="s">
        <v>804</v>
      </c>
      <c r="D184" s="5" t="s">
        <v>805</v>
      </c>
    </row>
    <row r="185" spans="1:4">
      <c r="B185" s="5" t="s">
        <v>806</v>
      </c>
      <c r="C185" s="5" t="s">
        <v>807</v>
      </c>
      <c r="D185" s="5" t="s">
        <v>808</v>
      </c>
    </row>
    <row r="186" spans="1:4">
      <c r="B186" s="5" t="s">
        <v>809</v>
      </c>
      <c r="C186" s="5" t="s">
        <v>810</v>
      </c>
      <c r="D186" s="5" t="s">
        <v>811</v>
      </c>
    </row>
    <row r="187" spans="1:4">
      <c r="B187" s="5" t="s">
        <v>812</v>
      </c>
      <c r="C187" s="5" t="s">
        <v>813</v>
      </c>
      <c r="D187" s="5" t="s">
        <v>814</v>
      </c>
    </row>
    <row r="188" spans="1:4">
      <c r="B188" s="5" t="s">
        <v>815</v>
      </c>
      <c r="C188" s="5" t="s">
        <v>816</v>
      </c>
      <c r="D188" s="5" t="s">
        <v>817</v>
      </c>
    </row>
    <row r="189" spans="1:4">
      <c r="B189" s="5" t="s">
        <v>818</v>
      </c>
      <c r="C189" s="5" t="s">
        <v>819</v>
      </c>
      <c r="D189" s="5" t="s">
        <v>820</v>
      </c>
    </row>
    <row r="190" spans="1:4">
      <c r="B190" s="5" t="s">
        <v>821</v>
      </c>
      <c r="C190" s="5" t="s">
        <v>822</v>
      </c>
      <c r="D190" s="5" t="s">
        <v>823</v>
      </c>
    </row>
    <row r="191" spans="1:4">
      <c r="B191" s="6" t="s">
        <v>824</v>
      </c>
      <c r="C191" s="11" t="s">
        <v>825</v>
      </c>
      <c r="D191" s="6" t="s">
        <v>826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877</v>
      </c>
      <c r="C244" s="5" t="s">
        <v>879</v>
      </c>
      <c r="D244" s="5" t="s">
        <v>880</v>
      </c>
    </row>
    <row r="245" spans="2:4">
      <c r="B245" s="5" t="s">
        <v>878</v>
      </c>
      <c r="C245" s="5" t="s">
        <v>881</v>
      </c>
      <c r="D245" s="5" t="s">
        <v>882</v>
      </c>
    </row>
    <row r="246" spans="2:4">
      <c r="B246" s="5" t="s">
        <v>883</v>
      </c>
      <c r="C246" s="5" t="s">
        <v>884</v>
      </c>
      <c r="D246" s="5" t="s">
        <v>885</v>
      </c>
    </row>
    <row r="247" spans="2:4">
      <c r="B247" s="5" t="s">
        <v>886</v>
      </c>
      <c r="C247" s="5" t="s">
        <v>887</v>
      </c>
      <c r="D247" s="5" t="s">
        <v>887</v>
      </c>
    </row>
    <row r="248" spans="2:4">
      <c r="B248" s="5" t="s">
        <v>888</v>
      </c>
      <c r="C248" s="5" t="s">
        <v>888</v>
      </c>
      <c r="D248" s="5" t="s">
        <v>889</v>
      </c>
    </row>
    <row r="249" spans="2:4">
      <c r="B249" s="5" t="s">
        <v>890</v>
      </c>
      <c r="C249" s="5" t="s">
        <v>891</v>
      </c>
      <c r="D249" s="5" t="s">
        <v>892</v>
      </c>
    </row>
    <row r="250" spans="2:4">
      <c r="B250" s="5" t="s">
        <v>893</v>
      </c>
      <c r="C250" s="5" t="s">
        <v>894</v>
      </c>
      <c r="D250" s="5" t="s">
        <v>895</v>
      </c>
    </row>
    <row r="251" spans="2:4">
      <c r="B251" s="5" t="s">
        <v>896</v>
      </c>
      <c r="C251" s="5" t="s">
        <v>897</v>
      </c>
      <c r="D251" s="5" t="s">
        <v>898</v>
      </c>
    </row>
    <row r="252" spans="2:4">
      <c r="B252" s="5" t="s">
        <v>899</v>
      </c>
      <c r="C252" s="5" t="s">
        <v>900</v>
      </c>
      <c r="D252" s="5" t="s">
        <v>901</v>
      </c>
    </row>
    <row r="253" spans="2:4">
      <c r="B253" s="5" t="s">
        <v>902</v>
      </c>
      <c r="C253" s="5" t="s">
        <v>903</v>
      </c>
      <c r="D253" s="5" t="s">
        <v>904</v>
      </c>
    </row>
    <row r="254" spans="2:4">
      <c r="B254" s="5" t="s">
        <v>905</v>
      </c>
      <c r="C254" s="5" t="s">
        <v>906</v>
      </c>
      <c r="D254" s="5" t="s">
        <v>907</v>
      </c>
    </row>
    <row r="255" spans="2:4">
      <c r="B255" s="5" t="s">
        <v>908</v>
      </c>
      <c r="C255" s="5" t="s">
        <v>909</v>
      </c>
      <c r="D255" s="5" t="s">
        <v>910</v>
      </c>
    </row>
    <row r="256" spans="2:4">
      <c r="B256" s="6" t="s">
        <v>911</v>
      </c>
      <c r="C256" s="11" t="s">
        <v>912</v>
      </c>
      <c r="D256" s="6" t="s">
        <v>913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2023-09-11T07:22:58Z</cp:lastPrinted>
  <dcterms:created xsi:type="dcterms:W3CDTF">2015-03-12T08:53:45Z</dcterms:created>
  <dcterms:modified xsi:type="dcterms:W3CDTF">2024-07-12T08:35:46Z</dcterms:modified>
</cp:coreProperties>
</file>