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PORTET SHPENZIME- TE HYRA 2022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J52" i="6" l="1"/>
  <c r="C48" i="12" l="1"/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56" i="6"/>
  <c r="D45" i="6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C54" i="12"/>
  <c r="B54" i="12"/>
  <c r="C53" i="12"/>
  <c r="B53" i="12"/>
  <c r="C52" i="12"/>
  <c r="B52" i="12"/>
  <c r="C51" i="12"/>
  <c r="B51" i="12"/>
  <c r="C50" i="12"/>
  <c r="B50" i="12"/>
  <c r="C49" i="12"/>
  <c r="C59" i="12" s="1"/>
  <c r="B49" i="12"/>
  <c r="B48" i="12"/>
  <c r="B47" i="12"/>
  <c r="B46" i="12"/>
  <c r="C45" i="12"/>
  <c r="B45" i="12"/>
  <c r="C44" i="12"/>
  <c r="B44" i="12"/>
  <c r="C43" i="12"/>
  <c r="B43" i="12"/>
  <c r="N57" i="6"/>
  <c r="B57" i="6"/>
  <c r="U56" i="6"/>
  <c r="B56" i="6"/>
  <c r="P55" i="6"/>
  <c r="J55" i="6"/>
  <c r="C55" i="6"/>
  <c r="B55" i="6"/>
  <c r="P54" i="6"/>
  <c r="J54" i="6"/>
  <c r="C54" i="6"/>
  <c r="B54" i="6"/>
  <c r="P53" i="6"/>
  <c r="J53" i="6"/>
  <c r="C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U57" i="6" s="1"/>
  <c r="J45" i="6"/>
  <c r="B45" i="6"/>
  <c r="C51" i="6" l="1"/>
  <c r="C50" i="6"/>
  <c r="C47" i="6"/>
  <c r="C46" i="6"/>
  <c r="C55" i="12"/>
  <c r="C48" i="6"/>
  <c r="C49" i="6"/>
  <c r="C40" i="12"/>
  <c r="Q57" i="6" l="1"/>
  <c r="P56" i="6"/>
  <c r="O57" i="6" s="1"/>
  <c r="M57" i="6"/>
  <c r="T57" i="6"/>
  <c r="C39" i="12"/>
  <c r="L57" i="6" l="1"/>
  <c r="S57" i="6"/>
  <c r="P42" i="12"/>
  <c r="O42" i="12"/>
  <c r="L42" i="12"/>
  <c r="I42" i="12"/>
  <c r="H42" i="12"/>
  <c r="G42" i="12"/>
  <c r="F42" i="12"/>
  <c r="E42" i="12"/>
  <c r="D42" i="12"/>
  <c r="R57" i="6" l="1"/>
  <c r="P45" i="6"/>
  <c r="K57" i="6"/>
  <c r="J56" i="6"/>
  <c r="C34" i="6"/>
  <c r="C33" i="6"/>
  <c r="C32" i="6"/>
  <c r="C36" i="6"/>
  <c r="D36" i="6"/>
  <c r="J36" i="6"/>
  <c r="P57" i="6" l="1"/>
  <c r="C45" i="6"/>
  <c r="J57" i="6"/>
  <c r="P36" i="6"/>
  <c r="I57" i="6" l="1"/>
  <c r="C24" i="6"/>
  <c r="H57" i="6" l="1"/>
  <c r="P35" i="6"/>
  <c r="P37" i="6"/>
  <c r="P39" i="6"/>
  <c r="P40" i="6"/>
  <c r="P41" i="6"/>
  <c r="P42" i="6"/>
  <c r="P43" i="6"/>
  <c r="P34" i="6"/>
  <c r="D29" i="12"/>
  <c r="G57" i="6" l="1"/>
  <c r="D34" i="6"/>
  <c r="F57" i="6" l="1"/>
  <c r="J33" i="6"/>
  <c r="P33" i="6"/>
  <c r="E57" i="6" l="1"/>
  <c r="D33" i="6"/>
  <c r="C56" i="6" l="1"/>
  <c r="C57" i="6" s="1"/>
  <c r="D57" i="6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2" i="6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J40" i="6"/>
  <c r="T44" i="6"/>
  <c r="D31" i="6"/>
  <c r="J43" i="6"/>
  <c r="J39" i="6"/>
  <c r="J35" i="6"/>
  <c r="C35" i="6" s="1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C43" i="6" l="1"/>
  <c r="C44" i="6" s="1"/>
  <c r="D44" i="6"/>
  <c r="O44" i="6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<sst xmlns="http://schemas.openxmlformats.org/spreadsheetml/2006/main" count="984" uniqueCount="914">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</sst>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5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5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5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43" fontId="0" fillId="2" borderId="0" xfId="0" applyNumberFormat="1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57"/>
  <sheetViews>
    <sheetView tabSelected="1" zoomScale="85" zoomScaleNormal="85" zoomScaleSheetLayoutView="80" workbookViewId="0">
      <pane xSplit="2" ySplit="5" topLeftCell="C30" activePane="bottomRight" state="frozen"/>
      <selection pane="topRight" activeCell="B1" sqref="B1"/>
      <selection pane="bottomLeft" activeCell="A6" sqref="A6"/>
      <selection pane="bottomRight" activeCell="L52" sqref="L52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50" t="s">
        <v>171</v>
      </c>
      <c r="B3" s="150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50"/>
      <c r="B4" s="150"/>
      <c r="C4" s="89"/>
      <c r="D4" s="146" t="str">
        <f>IF(L!$A$1=1,L!S4,IF(L!$A$1=2,L!S13,L!S23))</f>
        <v>Adminstrata</v>
      </c>
      <c r="E4" s="90"/>
      <c r="F4" s="85"/>
      <c r="G4" s="85"/>
      <c r="H4" s="85"/>
      <c r="I4" s="85"/>
      <c r="J4" s="147" t="str">
        <f>IF(L!$A$1=1,L!AD4,IF(L!$A$1=2,L!AD13,L!AD23))</f>
        <v>Arsimi</v>
      </c>
      <c r="K4" s="90"/>
      <c r="L4" s="85"/>
      <c r="M4" s="85"/>
      <c r="N4" s="85"/>
      <c r="O4" s="85"/>
      <c r="P4" s="146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50"/>
      <c r="B5" s="150"/>
      <c r="C5" s="99" t="str">
        <f>IF(L!$A$1=1,L!I4,IF(L!$A$1=2,L!I13,L!I23))</f>
        <v>Gjithsejt Pagesat</v>
      </c>
      <c r="D5" s="146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8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6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9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0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0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9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0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0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9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0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0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9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0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0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9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0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0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9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0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0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9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0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0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9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0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0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9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0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0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9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0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0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9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0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0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9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0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0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9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49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9">
        <v>88525.949999999983</v>
      </c>
      <c r="F19" s="129">
        <v>4143.07</v>
      </c>
      <c r="G19" s="129">
        <v>3136.32</v>
      </c>
      <c r="H19" s="129">
        <v>0</v>
      </c>
      <c r="I19" s="129">
        <v>0</v>
      </c>
      <c r="J19" s="120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0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9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0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0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9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0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0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9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0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0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9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0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0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9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0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0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9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0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0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9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0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0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9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20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20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49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0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0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49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0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0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9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0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0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9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4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20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20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5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20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20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5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20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/>
      <c r="O34" s="118"/>
      <c r="P34" s="120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5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20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20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5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20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20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5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20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20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5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20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20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5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20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20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5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20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20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5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20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20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5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20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20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5"/>
      <c r="B43" s="91" t="str">
        <f>IF(L!$A$1=1,L!B216,IF(L!$A$1=2,L!C216,L!D216))</f>
        <v>2021 Dhjetor</v>
      </c>
      <c r="C43" s="120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20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20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4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20">
        <f>SUM(K45:O45)</f>
        <v>474633.67</v>
      </c>
      <c r="K45" s="118">
        <v>474633.67</v>
      </c>
      <c r="L45" s="118"/>
      <c r="M45" s="118"/>
      <c r="N45" s="118"/>
      <c r="O45" s="118"/>
      <c r="P45" s="120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5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20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20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5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20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/>
      <c r="O47" s="118">
        <v>10158.4</v>
      </c>
      <c r="P47" s="120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5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20">
        <f t="shared" si="35"/>
        <v>478233.71</v>
      </c>
      <c r="K48" s="118">
        <v>433488.69</v>
      </c>
      <c r="L48" s="118">
        <v>19177.21</v>
      </c>
      <c r="M48" s="118">
        <v>5155.38</v>
      </c>
      <c r="N48" s="118"/>
      <c r="O48" s="118">
        <v>20412.43</v>
      </c>
      <c r="P48" s="120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5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125136.57</v>
      </c>
      <c r="F49" s="118">
        <v>65585.47</v>
      </c>
      <c r="G49" s="118">
        <v>17985.099999999999</v>
      </c>
      <c r="H49" s="118">
        <v>47520</v>
      </c>
      <c r="I49" s="118">
        <v>406021.84</v>
      </c>
      <c r="J49" s="120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/>
      <c r="O49" s="118">
        <v>11595.12</v>
      </c>
      <c r="P49" s="120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5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20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20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5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20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/>
      <c r="O51" s="118"/>
      <c r="P51" s="120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5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20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/>
      <c r="O52" s="118">
        <v>74602.649999999994</v>
      </c>
      <c r="P52" s="120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5"/>
      <c r="B53" s="91" t="str">
        <f>IF(L!$A$1=1,L!B226,IF(L!$A$1=2,L!C226,L!D226))</f>
        <v>2022 Shtator</v>
      </c>
      <c r="C53" s="117">
        <f t="shared" si="31"/>
        <v>0</v>
      </c>
      <c r="D53" s="118">
        <f t="shared" si="33"/>
        <v>0</v>
      </c>
      <c r="E53" s="118"/>
      <c r="F53" s="118"/>
      <c r="G53" s="118"/>
      <c r="H53" s="118"/>
      <c r="I53" s="118"/>
      <c r="J53" s="120">
        <f t="shared" si="37"/>
        <v>0</v>
      </c>
      <c r="K53" s="118"/>
      <c r="L53" s="118"/>
      <c r="M53" s="118"/>
      <c r="N53" s="118"/>
      <c r="O53" s="118"/>
      <c r="P53" s="120">
        <f t="shared" si="36"/>
        <v>0</v>
      </c>
      <c r="Q53" s="118"/>
      <c r="R53" s="118"/>
      <c r="S53" s="118"/>
      <c r="T53" s="118"/>
      <c r="U53" s="118"/>
    </row>
    <row r="54" spans="1:21">
      <c r="A54" s="145"/>
      <c r="B54" s="91" t="str">
        <f>IF(L!$A$1=1,L!B227,IF(L!$A$1=2,L!C227,L!D227))</f>
        <v>2022 Tetor</v>
      </c>
      <c r="C54" s="117">
        <f t="shared" si="31"/>
        <v>0</v>
      </c>
      <c r="D54" s="118">
        <f t="shared" si="33"/>
        <v>0</v>
      </c>
      <c r="E54" s="118"/>
      <c r="F54" s="118"/>
      <c r="G54" s="118"/>
      <c r="H54" s="118"/>
      <c r="I54" s="118"/>
      <c r="J54" s="120">
        <f t="shared" si="37"/>
        <v>0</v>
      </c>
      <c r="K54" s="118"/>
      <c r="L54" s="118"/>
      <c r="M54" s="118"/>
      <c r="N54" s="118"/>
      <c r="O54" s="118"/>
      <c r="P54" s="120">
        <f t="shared" si="36"/>
        <v>0</v>
      </c>
      <c r="Q54" s="118"/>
      <c r="R54" s="118"/>
      <c r="S54" s="118"/>
      <c r="T54" s="118"/>
      <c r="U54" s="118"/>
    </row>
    <row r="55" spans="1:21">
      <c r="A55" s="145"/>
      <c r="B55" s="91" t="str">
        <f>IF(L!$A$1=1,L!B228,IF(L!$A$1=2,L!C228,L!D228))</f>
        <v xml:space="preserve">2022 Nëntor </v>
      </c>
      <c r="C55" s="117">
        <f>D55+J55+P55</f>
        <v>0</v>
      </c>
      <c r="D55" s="118">
        <f t="shared" si="33"/>
        <v>0</v>
      </c>
      <c r="E55" s="118"/>
      <c r="F55" s="118"/>
      <c r="G55" s="118"/>
      <c r="H55" s="118"/>
      <c r="I55" s="118"/>
      <c r="J55" s="120">
        <f t="shared" si="37"/>
        <v>0</v>
      </c>
      <c r="K55" s="118"/>
      <c r="L55" s="118"/>
      <c r="M55" s="118"/>
      <c r="N55" s="118"/>
      <c r="O55" s="118"/>
      <c r="P55" s="120">
        <f t="shared" si="36"/>
        <v>0</v>
      </c>
      <c r="Q55" s="118"/>
      <c r="R55" s="118"/>
      <c r="S55" s="118"/>
      <c r="T55" s="118"/>
      <c r="U55" s="118"/>
    </row>
    <row r="56" spans="1:21">
      <c r="A56" s="145"/>
      <c r="B56" s="91" t="str">
        <f>IF(L!$A$1=1,L!B229,IF(L!$A$1=2,L!C229,L!D229))</f>
        <v>2022 Dhjetor</v>
      </c>
      <c r="C56" s="117">
        <f t="shared" ref="C56" si="38">D56+J56+P56</f>
        <v>0</v>
      </c>
      <c r="D56" s="118">
        <f t="shared" si="33"/>
        <v>0</v>
      </c>
      <c r="E56" s="119"/>
      <c r="F56" s="119"/>
      <c r="G56" s="119"/>
      <c r="H56" s="119"/>
      <c r="I56" s="119"/>
      <c r="J56" s="117">
        <f t="shared" si="37"/>
        <v>0</v>
      </c>
      <c r="K56" s="119"/>
      <c r="L56" s="119"/>
      <c r="M56" s="119"/>
      <c r="N56" s="118"/>
      <c r="O56" s="119"/>
      <c r="P56" s="120">
        <f t="shared" si="36"/>
        <v>0</v>
      </c>
      <c r="Q56" s="119"/>
      <c r="R56" s="119"/>
      <c r="S56" s="119"/>
      <c r="T56" s="119"/>
      <c r="U56" s="119">
        <f t="shared" ref="U56" si="39">V56+AB56+AH56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10755593.98</v>
      </c>
      <c r="D57" s="117">
        <f t="shared" ref="D57:U57" si="40">SUM(D45:D56)</f>
        <v>5073947.08</v>
      </c>
      <c r="E57" s="117">
        <f t="shared" si="40"/>
        <v>756283.91999999993</v>
      </c>
      <c r="F57" s="117">
        <f t="shared" si="40"/>
        <v>683898.08</v>
      </c>
      <c r="G57" s="117">
        <f t="shared" si="40"/>
        <v>112537.05</v>
      </c>
      <c r="H57" s="117">
        <f t="shared" si="40"/>
        <v>218646.36</v>
      </c>
      <c r="I57" s="117">
        <f t="shared" si="40"/>
        <v>3302581.67</v>
      </c>
      <c r="J57" s="117">
        <f t="shared" si="40"/>
        <v>4111220.7800000003</v>
      </c>
      <c r="K57" s="117">
        <f t="shared" si="40"/>
        <v>3555202.0199999996</v>
      </c>
      <c r="L57" s="117">
        <f t="shared" si="40"/>
        <v>141119.36000000002</v>
      </c>
      <c r="M57" s="117">
        <f t="shared" si="40"/>
        <v>38466.840000000004</v>
      </c>
      <c r="N57" s="117">
        <f t="shared" si="40"/>
        <v>0</v>
      </c>
      <c r="O57" s="117">
        <f t="shared" si="40"/>
        <v>376432.55999999994</v>
      </c>
      <c r="P57" s="117">
        <f t="shared" si="40"/>
        <v>1570426.12</v>
      </c>
      <c r="Q57" s="117">
        <f t="shared" si="40"/>
        <v>790677.81</v>
      </c>
      <c r="R57" s="117">
        <f t="shared" si="40"/>
        <v>343403.15</v>
      </c>
      <c r="S57" s="117">
        <f t="shared" si="40"/>
        <v>39995.449999999997</v>
      </c>
      <c r="T57" s="117">
        <f t="shared" si="40"/>
        <v>61752.3</v>
      </c>
      <c r="U57" s="117">
        <f t="shared" si="40"/>
        <v>334597.41000000003</v>
      </c>
    </row>
  </sheetData>
  <sheetProtection deleteColumns="0" deleteRows="0" selectLockedCells="1" pivotTables="0" selectUnlockedCells="1"/>
  <mergeCells count="9"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O34 Q34:R34 P35:P43 J18 D4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zoomScale="70" zoomScaleNormal="70" zoomScaleSheetLayoutView="70" workbookViewId="0">
      <pane xSplit="2" ySplit="3" topLeftCell="C34" activePane="bottomRight" state="frozen"/>
      <selection pane="topRight" activeCell="C1" sqref="C1"/>
      <selection pane="bottomLeft" activeCell="A9" sqref="A9"/>
      <selection pane="bottomRight" activeCell="M52" sqref="M52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customHeight="1">
      <c r="A4" s="151">
        <v>2019</v>
      </c>
      <c r="B4" s="97" t="str">
        <f>IF(L!$A$1=1,L!B179,IF(L!$A$1=2,L!C179,L!D179))</f>
        <v>2019 Janar</v>
      </c>
      <c r="C4" s="121">
        <f>SUM(D4:P4)</f>
        <v>81602.259999999995</v>
      </c>
      <c r="D4" s="122">
        <v>36115.71</v>
      </c>
      <c r="E4" s="122">
        <v>6560</v>
      </c>
      <c r="F4" s="122">
        <v>3229</v>
      </c>
      <c r="G4" s="122">
        <v>1062.0999999999999</v>
      </c>
      <c r="H4" s="122">
        <v>1910.14</v>
      </c>
      <c r="I4" s="122">
        <v>1838.49</v>
      </c>
      <c r="J4" s="122">
        <v>2397</v>
      </c>
      <c r="K4" s="122">
        <v>280</v>
      </c>
      <c r="L4" s="123">
        <v>15773.82</v>
      </c>
      <c r="M4" s="140"/>
      <c r="N4" s="140"/>
      <c r="O4" s="123">
        <v>1870</v>
      </c>
      <c r="P4" s="123">
        <v>10566</v>
      </c>
    </row>
    <row r="5" spans="1:16" s="3" customFormat="1" ht="21.95" customHeight="1">
      <c r="A5" s="151"/>
      <c r="B5" s="97" t="str">
        <f>IF(L!$A$1=1,L!B180,IF(L!$A$1=2,L!C180,L!D180))</f>
        <v>2019 Shkurt</v>
      </c>
      <c r="C5" s="121">
        <f t="shared" ref="C5:C15" si="0">SUM(D5:P5)</f>
        <v>115754.79</v>
      </c>
      <c r="D5" s="122">
        <v>28729.759999999998</v>
      </c>
      <c r="E5" s="122">
        <v>6130</v>
      </c>
      <c r="F5" s="122">
        <v>9975</v>
      </c>
      <c r="G5" s="122">
        <v>298.89</v>
      </c>
      <c r="H5" s="122">
        <v>5932.64</v>
      </c>
      <c r="I5" s="122">
        <v>16410.52</v>
      </c>
      <c r="J5" s="122">
        <v>2563.5</v>
      </c>
      <c r="K5" s="122">
        <v>990</v>
      </c>
      <c r="L5" s="123">
        <v>30096.78</v>
      </c>
      <c r="M5" s="140"/>
      <c r="N5" s="140"/>
      <c r="O5" s="123">
        <v>1342.7</v>
      </c>
      <c r="P5" s="123">
        <v>13285</v>
      </c>
    </row>
    <row r="6" spans="1:16" s="3" customFormat="1" ht="21.95" customHeight="1">
      <c r="A6" s="151"/>
      <c r="B6" s="97" t="str">
        <f>IF(L!$A$1=1,L!B181,IF(L!$A$1=2,L!C181,L!D181))</f>
        <v xml:space="preserve">2019 Mars </v>
      </c>
      <c r="C6" s="121">
        <f t="shared" si="0"/>
        <v>89949.5</v>
      </c>
      <c r="D6" s="122">
        <v>39958.959999999999</v>
      </c>
      <c r="E6" s="122">
        <v>6550</v>
      </c>
      <c r="F6" s="122">
        <v>2504</v>
      </c>
      <c r="G6" s="122">
        <v>1312.14</v>
      </c>
      <c r="H6" s="122">
        <v>6350</v>
      </c>
      <c r="I6" s="122">
        <v>2792.13</v>
      </c>
      <c r="J6" s="122">
        <v>3329</v>
      </c>
      <c r="K6" s="122">
        <v>940</v>
      </c>
      <c r="L6" s="123">
        <v>14300.970000000001</v>
      </c>
      <c r="M6" s="140"/>
      <c r="N6" s="140"/>
      <c r="O6" s="123">
        <v>1797.3</v>
      </c>
      <c r="P6" s="123">
        <v>10115</v>
      </c>
    </row>
    <row r="7" spans="1:16" s="3" customFormat="1" ht="21.95" customHeight="1">
      <c r="A7" s="151"/>
      <c r="B7" s="97" t="str">
        <f>IF(L!$A$1=1,L!B182,IF(L!$A$1=2,L!C182,L!D182))</f>
        <v>2019 Prill</v>
      </c>
      <c r="C7" s="121">
        <f t="shared" si="0"/>
        <v>109444.21999999999</v>
      </c>
      <c r="D7" s="122">
        <v>51699</v>
      </c>
      <c r="E7" s="122">
        <v>6730</v>
      </c>
      <c r="F7" s="122">
        <v>7065</v>
      </c>
      <c r="G7" s="122">
        <v>54.34</v>
      </c>
      <c r="H7" s="122">
        <v>1551.5</v>
      </c>
      <c r="I7" s="122">
        <v>1544.48</v>
      </c>
      <c r="J7" s="122">
        <v>3814.7</v>
      </c>
      <c r="K7" s="122">
        <v>1265</v>
      </c>
      <c r="L7" s="123">
        <v>19885.199999999997</v>
      </c>
      <c r="M7" s="140"/>
      <c r="N7" s="140"/>
      <c r="O7" s="123">
        <v>1915</v>
      </c>
      <c r="P7" s="123">
        <v>13920</v>
      </c>
    </row>
    <row r="8" spans="1:16" s="3" customFormat="1" ht="21.95" customHeight="1">
      <c r="A8" s="151"/>
      <c r="B8" s="97" t="str">
        <f>IF(L!$A$1=1,L!B183,IF(L!$A$1=2,L!C183,L!D183))</f>
        <v>2019 Maj</v>
      </c>
      <c r="C8" s="121">
        <f t="shared" si="0"/>
        <v>103567.32</v>
      </c>
      <c r="D8" s="122">
        <v>38871.32</v>
      </c>
      <c r="E8" s="122">
        <v>7900</v>
      </c>
      <c r="F8" s="122">
        <v>6307</v>
      </c>
      <c r="G8" s="122">
        <v>1109.55</v>
      </c>
      <c r="H8" s="122">
        <v>1978.9</v>
      </c>
      <c r="I8" s="122">
        <v>176.97</v>
      </c>
      <c r="J8" s="132">
        <v>2465.5</v>
      </c>
      <c r="K8" s="122">
        <v>1290</v>
      </c>
      <c r="L8" s="123">
        <v>26317.08</v>
      </c>
      <c r="M8" s="140"/>
      <c r="N8" s="140"/>
      <c r="O8" s="123">
        <v>3195</v>
      </c>
      <c r="P8" s="123">
        <v>13956</v>
      </c>
    </row>
    <row r="9" spans="1:16" s="3" customFormat="1" ht="21.95" customHeight="1">
      <c r="A9" s="151"/>
      <c r="B9" s="97" t="str">
        <f>IF(L!$A$1=1,L!B184,IF(L!$A$1=2,L!C184,L!D184))</f>
        <v>2019 Qershor</v>
      </c>
      <c r="C9" s="121">
        <f t="shared" si="0"/>
        <v>115294.65</v>
      </c>
      <c r="D9" s="122">
        <v>52075.49</v>
      </c>
      <c r="E9" s="122">
        <v>6080</v>
      </c>
      <c r="F9" s="122">
        <v>6843</v>
      </c>
      <c r="G9" s="122">
        <v>694.54</v>
      </c>
      <c r="H9" s="122">
        <v>5057</v>
      </c>
      <c r="I9" s="122">
        <v>176.97</v>
      </c>
      <c r="J9" s="132">
        <v>4085.5</v>
      </c>
      <c r="K9" s="122">
        <v>1290</v>
      </c>
      <c r="L9" s="123">
        <v>27526.15</v>
      </c>
      <c r="M9" s="140"/>
      <c r="N9" s="140"/>
      <c r="O9" s="123">
        <v>730</v>
      </c>
      <c r="P9" s="123">
        <v>10736</v>
      </c>
    </row>
    <row r="10" spans="1:16" s="3" customFormat="1" ht="21.95" customHeight="1">
      <c r="A10" s="151"/>
      <c r="B10" s="97" t="str">
        <f>IF(L!$A$1=1,L!B185,IF(L!$A$1=2,L!C185,L!D185))</f>
        <v>2019 Korrik</v>
      </c>
      <c r="C10" s="121">
        <f t="shared" si="0"/>
        <v>106314.15</v>
      </c>
      <c r="D10" s="122">
        <v>39574.67</v>
      </c>
      <c r="E10" s="122">
        <v>9010</v>
      </c>
      <c r="F10" s="122">
        <v>6383</v>
      </c>
      <c r="G10" s="122">
        <v>2126.54</v>
      </c>
      <c r="H10" s="122">
        <v>10676.12</v>
      </c>
      <c r="I10" s="122">
        <v>0</v>
      </c>
      <c r="J10" s="122">
        <v>2240.5</v>
      </c>
      <c r="K10" s="122">
        <v>240</v>
      </c>
      <c r="L10" s="123">
        <v>15883.32</v>
      </c>
      <c r="M10" s="140"/>
      <c r="N10" s="140"/>
      <c r="O10" s="123">
        <v>2555</v>
      </c>
      <c r="P10" s="123">
        <v>17625</v>
      </c>
    </row>
    <row r="11" spans="1:16" s="3" customFormat="1" ht="21.95" customHeight="1">
      <c r="A11" s="151"/>
      <c r="B11" s="97" t="str">
        <f>IF(L!$A$1=1,L!B186,IF(L!$A$1=2,L!C186,L!D186))</f>
        <v>2019 Gusht</v>
      </c>
      <c r="C11" s="121">
        <f t="shared" si="0"/>
        <v>124543.68000000001</v>
      </c>
      <c r="D11" s="122">
        <v>46345.86</v>
      </c>
      <c r="E11" s="122">
        <v>9980</v>
      </c>
      <c r="F11" s="122">
        <v>9989</v>
      </c>
      <c r="G11" s="122">
        <v>1788.35</v>
      </c>
      <c r="H11" s="122">
        <v>14060.95</v>
      </c>
      <c r="I11" s="122">
        <v>0</v>
      </c>
      <c r="J11" s="122">
        <v>3164</v>
      </c>
      <c r="K11" s="122">
        <v>180</v>
      </c>
      <c r="L11" s="123">
        <v>15432.52</v>
      </c>
      <c r="M11" s="140"/>
      <c r="N11" s="140"/>
      <c r="O11" s="123">
        <v>1540</v>
      </c>
      <c r="P11" s="123">
        <v>22063</v>
      </c>
    </row>
    <row r="12" spans="1:16" s="3" customFormat="1" ht="21.95" customHeight="1">
      <c r="A12" s="151"/>
      <c r="B12" s="97" t="str">
        <f>IF(L!$A$1=1,L!B187,IF(L!$A$1=2,L!C187,L!D187))</f>
        <v>2019 Shtator</v>
      </c>
      <c r="C12" s="121">
        <f t="shared" si="0"/>
        <v>152641.32999999999</v>
      </c>
      <c r="D12" s="122">
        <v>37758.54</v>
      </c>
      <c r="E12" s="122">
        <v>7710</v>
      </c>
      <c r="F12" s="122">
        <v>7338</v>
      </c>
      <c r="G12" s="122">
        <v>1319.75</v>
      </c>
      <c r="H12" s="122">
        <v>2495.75</v>
      </c>
      <c r="I12" s="122">
        <v>55502.7</v>
      </c>
      <c r="J12" s="122">
        <v>2787</v>
      </c>
      <c r="K12" s="122">
        <v>1065</v>
      </c>
      <c r="L12" s="123">
        <v>18749.59</v>
      </c>
      <c r="M12" s="140"/>
      <c r="N12" s="140"/>
      <c r="O12" s="123">
        <v>1070</v>
      </c>
      <c r="P12" s="123">
        <v>16845</v>
      </c>
    </row>
    <row r="13" spans="1:16" s="3" customFormat="1" ht="21.95" customHeight="1">
      <c r="A13" s="151"/>
      <c r="B13" s="97" t="str">
        <f>IF(L!$A$1=1,L!B188,IF(L!$A$1=2,L!C188,L!D188))</f>
        <v>2019 Tetor</v>
      </c>
      <c r="C13" s="121">
        <f t="shared" si="0"/>
        <v>102967.07</v>
      </c>
      <c r="D13" s="122">
        <v>27727.75</v>
      </c>
      <c r="E13" s="122">
        <v>8130</v>
      </c>
      <c r="F13" s="122">
        <v>5946</v>
      </c>
      <c r="G13" s="122">
        <v>184</v>
      </c>
      <c r="H13" s="122">
        <v>4553.8</v>
      </c>
      <c r="I13" s="122">
        <v>11729.8</v>
      </c>
      <c r="J13" s="122">
        <v>3486.5</v>
      </c>
      <c r="K13" s="122">
        <v>1350</v>
      </c>
      <c r="L13" s="123">
        <v>18993.22</v>
      </c>
      <c r="M13" s="140"/>
      <c r="N13" s="140"/>
      <c r="O13" s="123">
        <v>1965</v>
      </c>
      <c r="P13" s="123">
        <v>18901</v>
      </c>
    </row>
    <row r="14" spans="1:16" s="3" customFormat="1" ht="21.95" customHeight="1">
      <c r="A14" s="151"/>
      <c r="B14" s="97" t="str">
        <f>IF(L!$A$1=1,L!B189,IF(L!$A$1=2,L!C189,L!D189))</f>
        <v xml:space="preserve">2019 Nëntor </v>
      </c>
      <c r="C14" s="121">
        <f t="shared" si="0"/>
        <v>91955.930000000008</v>
      </c>
      <c r="D14" s="122">
        <v>26889.02</v>
      </c>
      <c r="E14" s="122">
        <v>7040</v>
      </c>
      <c r="F14" s="122">
        <v>5838</v>
      </c>
      <c r="G14" s="122">
        <v>2481.31</v>
      </c>
      <c r="H14" s="122">
        <v>6888.52</v>
      </c>
      <c r="I14" s="122">
        <v>8169.3</v>
      </c>
      <c r="J14" s="122">
        <v>2553.5</v>
      </c>
      <c r="K14" s="122">
        <v>1395</v>
      </c>
      <c r="L14" s="123">
        <v>14120.28</v>
      </c>
      <c r="M14" s="140"/>
      <c r="N14" s="140"/>
      <c r="O14" s="123">
        <v>295</v>
      </c>
      <c r="P14" s="123">
        <v>16286</v>
      </c>
    </row>
    <row r="15" spans="1:16" s="3" customFormat="1" ht="21.95" customHeight="1">
      <c r="A15" s="151"/>
      <c r="B15" s="97" t="str">
        <f>IF(L!$A$1=1,L!B190,IF(L!$A$1=2,L!C190,L!D190))</f>
        <v>2019 Dhjetor</v>
      </c>
      <c r="C15" s="121">
        <f t="shared" si="0"/>
        <v>114483.47</v>
      </c>
      <c r="D15" s="122">
        <v>33540.29</v>
      </c>
      <c r="E15" s="122">
        <v>9030</v>
      </c>
      <c r="F15" s="122">
        <v>9501</v>
      </c>
      <c r="G15" s="122">
        <v>1129.0999999999999</v>
      </c>
      <c r="H15" s="122">
        <v>5723.1</v>
      </c>
      <c r="I15" s="122">
        <v>10782.58</v>
      </c>
      <c r="J15" s="122">
        <v>4809</v>
      </c>
      <c r="K15" s="122">
        <v>1380</v>
      </c>
      <c r="L15" s="123">
        <v>16218.900000000001</v>
      </c>
      <c r="M15" s="140"/>
      <c r="N15" s="140"/>
      <c r="O15" s="123">
        <v>479</v>
      </c>
      <c r="P15" s="123">
        <v>21890.5</v>
      </c>
    </row>
    <row r="16" spans="1:16" s="3" customFormat="1" ht="21.95" customHeight="1">
      <c r="A16" s="151"/>
      <c r="B16" s="96" t="str">
        <f>IF(L!$A$1=1,L!B191,IF(L!$A$1=2,L!C191,L!D191))</f>
        <v>Gjithsej 2019</v>
      </c>
      <c r="C16" s="124">
        <f>SUM(C4:C15)</f>
        <v>1308518.3699999999</v>
      </c>
      <c r="D16" s="124">
        <f t="shared" ref="D16:P16" si="1">SUM(D4:D15)</f>
        <v>459286.36999999994</v>
      </c>
      <c r="E16" s="124">
        <f t="shared" si="1"/>
        <v>90850</v>
      </c>
      <c r="F16" s="124">
        <f t="shared" si="1"/>
        <v>80918</v>
      </c>
      <c r="G16" s="124">
        <f t="shared" si="1"/>
        <v>13560.61</v>
      </c>
      <c r="H16" s="124">
        <f t="shared" si="1"/>
        <v>67178.420000000013</v>
      </c>
      <c r="I16" s="124">
        <f t="shared" si="1"/>
        <v>109123.94000000002</v>
      </c>
      <c r="J16" s="124">
        <f t="shared" si="1"/>
        <v>37695.699999999997</v>
      </c>
      <c r="K16" s="124">
        <f t="shared" si="1"/>
        <v>11665</v>
      </c>
      <c r="L16" s="124">
        <f t="shared" si="1"/>
        <v>233297.83</v>
      </c>
      <c r="M16" s="124"/>
      <c r="N16" s="124"/>
      <c r="O16" s="124">
        <f t="shared" si="1"/>
        <v>18754</v>
      </c>
      <c r="P16" s="124">
        <f t="shared" si="1"/>
        <v>186188.5</v>
      </c>
    </row>
    <row r="17" spans="1:17" s="3" customFormat="1" ht="20.100000000000001" customHeight="1">
      <c r="A17" s="151">
        <v>2020</v>
      </c>
      <c r="B17" s="97" t="str">
        <f>IF(L!$A$1=1,L!B192,IF(L!$A$1=2,L!C192,L!D192))</f>
        <v>2020 Janar</v>
      </c>
      <c r="C17" s="121">
        <f>SUM(D17:P17)</f>
        <v>94048.2</v>
      </c>
      <c r="D17" s="122">
        <v>36362.14</v>
      </c>
      <c r="E17" s="122">
        <v>6780</v>
      </c>
      <c r="F17" s="122">
        <v>4550</v>
      </c>
      <c r="G17" s="122">
        <v>70.88</v>
      </c>
      <c r="H17" s="122">
        <v>2081.5</v>
      </c>
      <c r="I17" s="122">
        <v>40</v>
      </c>
      <c r="J17" s="122">
        <v>3034</v>
      </c>
      <c r="K17" s="122">
        <v>1260</v>
      </c>
      <c r="L17" s="123">
        <v>19254.68</v>
      </c>
      <c r="M17" s="140"/>
      <c r="N17" s="140"/>
      <c r="O17" s="123">
        <v>20</v>
      </c>
      <c r="P17" s="123">
        <v>20595</v>
      </c>
    </row>
    <row r="18" spans="1:17" s="3" customFormat="1" ht="20.100000000000001" customHeight="1">
      <c r="A18" s="151"/>
      <c r="B18" s="97" t="str">
        <f>IF(L!$A$1=1,L!B193,IF(L!$A$1=2,L!C193,L!D193))</f>
        <v>2020 Shkurt</v>
      </c>
      <c r="C18" s="121">
        <f t="shared" ref="C18:C28" si="2">SUM(D18:P18)</f>
        <v>109755.76999999999</v>
      </c>
      <c r="D18" s="122">
        <v>36651.629999999997</v>
      </c>
      <c r="E18" s="122">
        <v>6211</v>
      </c>
      <c r="F18" s="122">
        <v>8582</v>
      </c>
      <c r="G18" s="122">
        <v>0</v>
      </c>
      <c r="H18" s="122">
        <v>7218.11</v>
      </c>
      <c r="I18" s="122">
        <v>3224.6</v>
      </c>
      <c r="J18" s="122">
        <v>3711.5</v>
      </c>
      <c r="K18" s="122">
        <v>1140</v>
      </c>
      <c r="L18" s="123">
        <f>24017.83+14.1</f>
        <v>24031.93</v>
      </c>
      <c r="M18" s="140"/>
      <c r="N18" s="140"/>
      <c r="O18" s="123">
        <v>40</v>
      </c>
      <c r="P18" s="123">
        <v>18945</v>
      </c>
    </row>
    <row r="19" spans="1:17" s="3" customFormat="1" ht="18.75" customHeight="1">
      <c r="A19" s="151"/>
      <c r="B19" s="97" t="str">
        <f>IF(L!$A$1=1,L!B194,IF(L!$A$1=2,L!C194,L!D194))</f>
        <v xml:space="preserve">2020 Mars </v>
      </c>
      <c r="C19" s="121">
        <f t="shared" si="2"/>
        <v>92817.709999999992</v>
      </c>
      <c r="D19" s="122">
        <v>19422.580000000002</v>
      </c>
      <c r="E19" s="122">
        <v>3420</v>
      </c>
      <c r="F19" s="122">
        <v>6775</v>
      </c>
      <c r="G19" s="122">
        <v>200</v>
      </c>
      <c r="H19" s="122">
        <v>8051.99</v>
      </c>
      <c r="I19" s="122">
        <v>15316.68</v>
      </c>
      <c r="J19" s="122">
        <v>2860.5</v>
      </c>
      <c r="K19" s="122">
        <v>765</v>
      </c>
      <c r="L19" s="123">
        <v>23509.96</v>
      </c>
      <c r="M19" s="140">
        <v>0</v>
      </c>
      <c r="N19" s="140"/>
      <c r="O19" s="123">
        <v>280</v>
      </c>
      <c r="P19" s="123">
        <v>12216</v>
      </c>
    </row>
    <row r="20" spans="1:17" s="3" customFormat="1" ht="20.100000000000001" customHeight="1">
      <c r="A20" s="151"/>
      <c r="B20" s="97" t="str">
        <f>IF(L!$A$1=1,L!B195,IF(L!$A$1=2,L!C195,L!D195))</f>
        <v>2020 Prill</v>
      </c>
      <c r="C20" s="121">
        <f t="shared" si="2"/>
        <v>21145.989999999998</v>
      </c>
      <c r="D20" s="122">
        <v>3956.99</v>
      </c>
      <c r="E20" s="122">
        <v>320</v>
      </c>
      <c r="F20" s="122">
        <v>1971</v>
      </c>
      <c r="G20" s="122">
        <v>0</v>
      </c>
      <c r="H20" s="122">
        <v>0</v>
      </c>
      <c r="I20" s="122">
        <v>0</v>
      </c>
      <c r="J20" s="122">
        <v>3005.48</v>
      </c>
      <c r="K20" s="122">
        <v>0</v>
      </c>
      <c r="L20" s="123">
        <f>10282.52</f>
        <v>10282.52</v>
      </c>
      <c r="M20" s="140">
        <v>0</v>
      </c>
      <c r="N20" s="140"/>
      <c r="O20" s="123">
        <v>0</v>
      </c>
      <c r="P20" s="123">
        <v>1610</v>
      </c>
    </row>
    <row r="21" spans="1:17" s="3" customFormat="1" ht="20.100000000000001" customHeight="1">
      <c r="A21" s="151"/>
      <c r="B21" s="97" t="str">
        <f>IF(L!$A$1=1,L!B196,IF(L!$A$1=2,L!C196,L!D196))</f>
        <v>2020 Maj</v>
      </c>
      <c r="C21" s="121">
        <f t="shared" si="2"/>
        <v>32646.240000000002</v>
      </c>
      <c r="D21" s="122">
        <v>11989.33</v>
      </c>
      <c r="E21" s="122">
        <v>5600</v>
      </c>
      <c r="F21" s="122">
        <v>1261</v>
      </c>
      <c r="G21" s="122">
        <v>0</v>
      </c>
      <c r="H21" s="122">
        <v>158.69999999999999</v>
      </c>
      <c r="I21" s="122">
        <v>2834.34</v>
      </c>
      <c r="J21" s="132">
        <v>676</v>
      </c>
      <c r="K21" s="122">
        <v>0</v>
      </c>
      <c r="L21" s="123">
        <v>4661.87</v>
      </c>
      <c r="M21" s="140">
        <v>0</v>
      </c>
      <c r="N21" s="140"/>
      <c r="O21" s="123">
        <v>0</v>
      </c>
      <c r="P21" s="123">
        <v>5465</v>
      </c>
    </row>
    <row r="22" spans="1:17" s="3" customFormat="1" ht="20.100000000000001" customHeight="1">
      <c r="A22" s="151"/>
      <c r="B22" s="97" t="str">
        <f>IF(L!$A$1=1,L!B197,IF(L!$A$1=2,L!C197,L!D197))</f>
        <v>2020 Qershor</v>
      </c>
      <c r="C22" s="121">
        <f t="shared" si="2"/>
        <v>128048.53</v>
      </c>
      <c r="D22" s="122">
        <v>39981.47</v>
      </c>
      <c r="E22" s="122">
        <v>12390</v>
      </c>
      <c r="F22" s="122">
        <v>3626</v>
      </c>
      <c r="G22" s="122">
        <v>0</v>
      </c>
      <c r="H22" s="122">
        <v>10376.66</v>
      </c>
      <c r="I22" s="122">
        <v>3555.5</v>
      </c>
      <c r="J22" s="132">
        <v>0</v>
      </c>
      <c r="K22" s="122">
        <v>0</v>
      </c>
      <c r="L22" s="123">
        <v>43443.9</v>
      </c>
      <c r="M22" s="140">
        <v>0</v>
      </c>
      <c r="N22" s="140"/>
      <c r="O22" s="123">
        <v>270</v>
      </c>
      <c r="P22" s="123">
        <v>14405</v>
      </c>
    </row>
    <row r="23" spans="1:17" s="3" customFormat="1" ht="20.100000000000001" customHeight="1">
      <c r="A23" s="151"/>
      <c r="B23" s="97" t="str">
        <f>IF(L!$A$1=1,L!B198,IF(L!$A$1=2,L!C198,L!D198))</f>
        <v>2020 Korrik</v>
      </c>
      <c r="C23" s="121">
        <f t="shared" si="2"/>
        <v>123640.93000000001</v>
      </c>
      <c r="D23" s="122">
        <v>52234.67</v>
      </c>
      <c r="E23" s="122">
        <v>9280</v>
      </c>
      <c r="F23" s="122">
        <v>5284</v>
      </c>
      <c r="G23" s="122">
        <v>22.3</v>
      </c>
      <c r="H23" s="122">
        <v>10294.1</v>
      </c>
      <c r="I23" s="122">
        <v>0</v>
      </c>
      <c r="J23" s="122">
        <v>2344</v>
      </c>
      <c r="K23" s="122">
        <v>330</v>
      </c>
      <c r="L23" s="123">
        <v>23201.86</v>
      </c>
      <c r="M23" s="140">
        <v>0</v>
      </c>
      <c r="N23" s="140"/>
      <c r="O23" s="123">
        <v>140</v>
      </c>
      <c r="P23" s="123">
        <v>20510</v>
      </c>
    </row>
    <row r="24" spans="1:17" s="3" customFormat="1" ht="20.100000000000001" customHeight="1">
      <c r="A24" s="151"/>
      <c r="B24" s="97" t="str">
        <f>IF(L!$A$1=1,L!B199,IF(L!$A$1=2,L!C199,L!D199))</f>
        <v>2020 Gusht</v>
      </c>
      <c r="C24" s="121">
        <f t="shared" si="2"/>
        <v>141231.98000000001</v>
      </c>
      <c r="D24" s="122">
        <v>52940</v>
      </c>
      <c r="E24" s="122">
        <v>11000</v>
      </c>
      <c r="F24" s="122">
        <v>6123</v>
      </c>
      <c r="G24" s="122">
        <v>1962.11</v>
      </c>
      <c r="H24" s="122">
        <v>4441.25</v>
      </c>
      <c r="I24" s="122">
        <v>11584.88</v>
      </c>
      <c r="J24" s="122">
        <v>5884</v>
      </c>
      <c r="K24" s="122">
        <v>210</v>
      </c>
      <c r="L24" s="123">
        <v>25299.24</v>
      </c>
      <c r="M24" s="140">
        <v>0</v>
      </c>
      <c r="N24" s="140"/>
      <c r="O24" s="123">
        <v>90</v>
      </c>
      <c r="P24" s="123">
        <v>21697.5</v>
      </c>
    </row>
    <row r="25" spans="1:17" s="3" customFormat="1" ht="20.100000000000001" customHeight="1">
      <c r="A25" s="151"/>
      <c r="B25" s="97" t="str">
        <f>IF(L!$A$1=1,L!B200,IF(L!$A$1=2,L!C200,L!D200))</f>
        <v>2020 Shtator</v>
      </c>
      <c r="C25" s="121">
        <f t="shared" si="2"/>
        <v>200921.89</v>
      </c>
      <c r="D25" s="122">
        <v>53129.25</v>
      </c>
      <c r="E25" s="122">
        <v>8855</v>
      </c>
      <c r="F25" s="122">
        <v>7095</v>
      </c>
      <c r="G25" s="122">
        <v>294.22000000000003</v>
      </c>
      <c r="H25" s="122">
        <v>8928.02</v>
      </c>
      <c r="I25" s="122">
        <v>62507.43</v>
      </c>
      <c r="J25" s="122">
        <v>3585</v>
      </c>
      <c r="K25" s="122">
        <v>4080</v>
      </c>
      <c r="L25" s="123">
        <f>26629.97+122.5</f>
        <v>26752.47</v>
      </c>
      <c r="M25" s="140">
        <v>0</v>
      </c>
      <c r="N25" s="140"/>
      <c r="O25" s="123">
        <v>831</v>
      </c>
      <c r="P25" s="123">
        <v>24864.5</v>
      </c>
    </row>
    <row r="26" spans="1:17" s="3" customFormat="1" ht="20.100000000000001" customHeight="1">
      <c r="A26" s="151"/>
      <c r="B26" s="97" t="str">
        <f>IF(L!$A$1=1,L!B201,IF(L!$A$1=2,L!C201,L!D201))</f>
        <v>2020 Tetor</v>
      </c>
      <c r="C26" s="121">
        <f t="shared" si="2"/>
        <v>171615.02000000002</v>
      </c>
      <c r="D26" s="122">
        <v>67048.86</v>
      </c>
      <c r="E26" s="122">
        <v>8235</v>
      </c>
      <c r="F26" s="122">
        <v>5243</v>
      </c>
      <c r="G26" s="122">
        <v>570.77</v>
      </c>
      <c r="H26" s="122">
        <v>7038.49</v>
      </c>
      <c r="I26" s="122">
        <v>30858.34</v>
      </c>
      <c r="J26" s="122">
        <v>6011</v>
      </c>
      <c r="K26" s="122">
        <v>-1230</v>
      </c>
      <c r="L26" s="123">
        <f>24251.46+19.5</f>
        <v>24270.959999999999</v>
      </c>
      <c r="M26" s="140">
        <v>0</v>
      </c>
      <c r="N26" s="140"/>
      <c r="O26" s="123">
        <v>941.1</v>
      </c>
      <c r="P26" s="123">
        <v>22627.5</v>
      </c>
    </row>
    <row r="27" spans="1:17" s="3" customFormat="1" ht="20.100000000000001" customHeight="1">
      <c r="A27" s="151"/>
      <c r="B27" s="97" t="str">
        <f>IF(L!$A$1=1,L!B202,IF(L!$A$1=2,L!C202,L!D202))</f>
        <v xml:space="preserve">2020 Nëntor </v>
      </c>
      <c r="C27" s="121">
        <f t="shared" si="2"/>
        <v>124421.21</v>
      </c>
      <c r="D27" s="122">
        <v>26469.21</v>
      </c>
      <c r="E27" s="122">
        <v>9080</v>
      </c>
      <c r="F27" s="122">
        <v>4788</v>
      </c>
      <c r="G27" s="122">
        <v>695</v>
      </c>
      <c r="H27" s="122">
        <v>12102.94</v>
      </c>
      <c r="I27" s="122">
        <v>28774.92</v>
      </c>
      <c r="J27" s="122">
        <v>3723.5</v>
      </c>
      <c r="K27" s="122">
        <v>1695</v>
      </c>
      <c r="L27" s="123">
        <f>13896.74+51.9</f>
        <v>13948.64</v>
      </c>
      <c r="M27" s="140">
        <v>0</v>
      </c>
      <c r="N27" s="140"/>
      <c r="O27" s="123">
        <v>1100</v>
      </c>
      <c r="P27" s="123">
        <v>22044</v>
      </c>
    </row>
    <row r="28" spans="1:17" s="3" customFormat="1" ht="20.100000000000001" customHeight="1">
      <c r="A28" s="151"/>
      <c r="B28" s="97" t="str">
        <f>IF(L!$A$1=1,L!B203,IF(L!$A$1=2,L!C203,L!D203))</f>
        <v>2020 Dhjetor</v>
      </c>
      <c r="C28" s="121">
        <f t="shared" si="2"/>
        <v>155374.18</v>
      </c>
      <c r="D28" s="122">
        <v>56791.25</v>
      </c>
      <c r="E28" s="122">
        <v>9630</v>
      </c>
      <c r="F28" s="122">
        <v>7381</v>
      </c>
      <c r="G28" s="122">
        <v>637.6</v>
      </c>
      <c r="H28" s="122">
        <v>12563.57</v>
      </c>
      <c r="I28" s="122">
        <v>12701.51</v>
      </c>
      <c r="J28" s="122">
        <v>5353</v>
      </c>
      <c r="K28" s="122">
        <v>1995</v>
      </c>
      <c r="L28" s="123">
        <f>24276.9+8.35</f>
        <v>24285.25</v>
      </c>
      <c r="M28" s="140">
        <v>0</v>
      </c>
      <c r="N28" s="140"/>
      <c r="O28" s="123">
        <v>1650</v>
      </c>
      <c r="P28" s="123">
        <v>22386</v>
      </c>
    </row>
    <row r="29" spans="1:17" s="3" customFormat="1" ht="20.100000000000001" customHeight="1">
      <c r="A29" s="151"/>
      <c r="B29" s="97" t="str">
        <f>IF(L!$A$1=1,L!B204,IF(L!$A$1=2,L!C204,L!D204))</f>
        <v>Gjithsej 2020</v>
      </c>
      <c r="C29" s="124">
        <f>SUM(C17:C28)</f>
        <v>1395667.65</v>
      </c>
      <c r="D29" s="124">
        <f>SUM(D17:D28)</f>
        <v>456977.38</v>
      </c>
      <c r="E29" s="124">
        <f t="shared" ref="E29:P29" si="3">SUM(E17:E28)</f>
        <v>90801</v>
      </c>
      <c r="F29" s="124">
        <f t="shared" si="3"/>
        <v>62679</v>
      </c>
      <c r="G29" s="124">
        <f t="shared" si="3"/>
        <v>4452.88</v>
      </c>
      <c r="H29" s="124">
        <f t="shared" si="3"/>
        <v>83255.329999999987</v>
      </c>
      <c r="I29" s="124">
        <f t="shared" si="3"/>
        <v>171398.2</v>
      </c>
      <c r="J29" s="124">
        <f t="shared" si="3"/>
        <v>40187.979999999996</v>
      </c>
      <c r="K29" s="124">
        <f t="shared" si="3"/>
        <v>10245</v>
      </c>
      <c r="L29" s="124">
        <f t="shared" si="3"/>
        <v>262943.28000000003</v>
      </c>
      <c r="M29" s="124">
        <f t="shared" si="3"/>
        <v>0</v>
      </c>
      <c r="N29" s="124"/>
      <c r="O29" s="124">
        <f t="shared" si="3"/>
        <v>5362.1</v>
      </c>
      <c r="P29" s="124">
        <f t="shared" si="3"/>
        <v>207365.5</v>
      </c>
      <c r="Q29" s="113"/>
    </row>
    <row r="30" spans="1:17" s="3" customFormat="1" ht="18.75" customHeight="1">
      <c r="A30" s="152">
        <v>2021</v>
      </c>
      <c r="B30" s="97" t="str">
        <f>IF(L!$A$1=1,L!B205,IF(L!$A$1=2,L!C205,L!D205))</f>
        <v>2021 Janar</v>
      </c>
      <c r="C30" s="116">
        <f>SUM(D30:P30)</f>
        <v>100632.63</v>
      </c>
      <c r="D30" s="125">
        <v>45562.89</v>
      </c>
      <c r="E30" s="126">
        <v>7905</v>
      </c>
      <c r="F30" s="126">
        <v>2271</v>
      </c>
      <c r="G30" s="126">
        <v>40</v>
      </c>
      <c r="H30" s="126">
        <v>1604.81</v>
      </c>
      <c r="I30" s="126">
        <v>2390.66</v>
      </c>
      <c r="J30" s="126">
        <v>2193.5</v>
      </c>
      <c r="K30" s="126">
        <v>3030</v>
      </c>
      <c r="L30" s="126">
        <v>14208.67</v>
      </c>
      <c r="M30" s="126">
        <v>0</v>
      </c>
      <c r="N30" s="126"/>
      <c r="O30" s="126">
        <v>1401.1</v>
      </c>
      <c r="P30" s="127">
        <v>20025</v>
      </c>
    </row>
    <row r="31" spans="1:17" s="3" customFormat="1" ht="18.75" customHeight="1">
      <c r="A31" s="153"/>
      <c r="B31" s="97" t="str">
        <f>IF(L!$A$1=1,L!B206,IF(L!$A$1=2,L!C206,L!D206))</f>
        <v>2021 Shkurt</v>
      </c>
      <c r="C31" s="116">
        <f>SUM(D31:P31)</f>
        <v>109047.56999999999</v>
      </c>
      <c r="D31" s="125">
        <v>33809.86</v>
      </c>
      <c r="E31" s="126">
        <v>6690</v>
      </c>
      <c r="F31" s="126">
        <v>6207</v>
      </c>
      <c r="G31" s="126">
        <v>420</v>
      </c>
      <c r="H31" s="126">
        <v>3907.72</v>
      </c>
      <c r="I31" s="126">
        <v>5354.88</v>
      </c>
      <c r="J31" s="126">
        <v>6655</v>
      </c>
      <c r="K31" s="126">
        <v>3615</v>
      </c>
      <c r="L31" s="126">
        <v>18722.11</v>
      </c>
      <c r="M31" s="143">
        <v>0</v>
      </c>
      <c r="N31" s="126"/>
      <c r="O31" s="125">
        <v>3040</v>
      </c>
      <c r="P31" s="128">
        <v>20626</v>
      </c>
    </row>
    <row r="32" spans="1:17" s="3" customFormat="1" ht="18.75" customHeight="1">
      <c r="A32" s="153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5">
        <v>66135.95</v>
      </c>
      <c r="E32" s="125">
        <v>7166</v>
      </c>
      <c r="F32" s="128">
        <v>7653</v>
      </c>
      <c r="G32" s="125">
        <v>0</v>
      </c>
      <c r="H32" s="125">
        <v>3167.08</v>
      </c>
      <c r="I32" s="125">
        <v>14167.32</v>
      </c>
      <c r="J32" s="125">
        <v>0</v>
      </c>
      <c r="K32" s="125">
        <v>0</v>
      </c>
      <c r="L32" s="125">
        <v>18609.330000000002</v>
      </c>
      <c r="M32" s="125">
        <v>0</v>
      </c>
      <c r="N32" s="125"/>
      <c r="O32" s="125">
        <v>2370</v>
      </c>
      <c r="P32" s="128">
        <v>29333</v>
      </c>
    </row>
    <row r="33" spans="1:217" s="137" customFormat="1" ht="18.75" customHeight="1">
      <c r="A33" s="153"/>
      <c r="B33" s="133" t="str">
        <f>IF(L!$A$1=1,L!B208,IF(L!$A$1=2,L!C208,L!D208))</f>
        <v>2021 Prill</v>
      </c>
      <c r="C33" s="134">
        <f t="shared" si="4"/>
        <v>115686.32999999999</v>
      </c>
      <c r="D33" s="135">
        <v>57170.17</v>
      </c>
      <c r="E33" s="135">
        <v>4960</v>
      </c>
      <c r="F33" s="135">
        <v>4628</v>
      </c>
      <c r="G33" s="135">
        <v>144</v>
      </c>
      <c r="H33" s="135">
        <v>3002.65</v>
      </c>
      <c r="I33" s="135">
        <v>7399</v>
      </c>
      <c r="J33" s="135">
        <v>3679</v>
      </c>
      <c r="K33" s="135">
        <v>3720</v>
      </c>
      <c r="L33" s="135">
        <v>29923.51</v>
      </c>
      <c r="M33" s="135">
        <v>0</v>
      </c>
      <c r="N33" s="135"/>
      <c r="O33" s="135">
        <v>1060</v>
      </c>
      <c r="P33" s="136">
        <v>0</v>
      </c>
      <c r="Q33" s="155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39"/>
      <c r="CZ33" s="139"/>
      <c r="DA33" s="139"/>
      <c r="DB33" s="139"/>
      <c r="DC33" s="139"/>
      <c r="DD33" s="139"/>
      <c r="DE33" s="139"/>
      <c r="DF33" s="139"/>
      <c r="DG33" s="139"/>
      <c r="DH33" s="139"/>
      <c r="DI33" s="139"/>
      <c r="DJ33" s="139"/>
      <c r="DK33" s="139"/>
      <c r="DL33" s="139"/>
      <c r="DM33" s="139"/>
      <c r="DN33" s="139"/>
      <c r="DO33" s="139"/>
      <c r="DP33" s="139"/>
      <c r="DQ33" s="139"/>
      <c r="DR33" s="139"/>
      <c r="DS33" s="139"/>
      <c r="DT33" s="139"/>
      <c r="DU33" s="139"/>
      <c r="DV33" s="139"/>
      <c r="DW33" s="139"/>
      <c r="DX33" s="139"/>
      <c r="DY33" s="139"/>
      <c r="DZ33" s="139"/>
      <c r="EA33" s="139"/>
      <c r="EB33" s="139"/>
      <c r="EC33" s="139"/>
      <c r="ED33" s="139"/>
      <c r="EE33" s="139"/>
      <c r="EF33" s="139"/>
      <c r="EG33" s="139"/>
      <c r="EH33" s="139"/>
      <c r="EI33" s="139"/>
      <c r="EJ33" s="139"/>
      <c r="EK33" s="139"/>
      <c r="EL33" s="139"/>
      <c r="EM33" s="139"/>
      <c r="EN33" s="139"/>
      <c r="EO33" s="139"/>
      <c r="EP33" s="139"/>
      <c r="EQ33" s="139"/>
      <c r="ER33" s="139"/>
      <c r="ES33" s="139"/>
      <c r="ET33" s="139"/>
      <c r="EU33" s="139"/>
      <c r="EV33" s="139"/>
      <c r="EW33" s="139"/>
      <c r="EX33" s="139"/>
      <c r="EY33" s="139"/>
      <c r="EZ33" s="139"/>
      <c r="FA33" s="139"/>
      <c r="FB33" s="139"/>
      <c r="FC33" s="139"/>
      <c r="FD33" s="139"/>
      <c r="FE33" s="139"/>
      <c r="FF33" s="139"/>
      <c r="FG33" s="139"/>
      <c r="FH33" s="139"/>
      <c r="FI33" s="139"/>
      <c r="FJ33" s="139"/>
      <c r="FK33" s="139"/>
      <c r="FL33" s="139"/>
      <c r="FM33" s="139"/>
      <c r="FN33" s="139"/>
      <c r="FO33" s="139"/>
      <c r="FP33" s="139"/>
      <c r="FQ33" s="139"/>
      <c r="FR33" s="139"/>
      <c r="FS33" s="139"/>
      <c r="FT33" s="139"/>
      <c r="FU33" s="139"/>
      <c r="FV33" s="139"/>
      <c r="FW33" s="139"/>
      <c r="FX33" s="139"/>
      <c r="FY33" s="139"/>
      <c r="FZ33" s="139"/>
      <c r="GA33" s="139"/>
      <c r="GB33" s="139"/>
      <c r="GC33" s="139"/>
      <c r="GD33" s="139"/>
      <c r="GE33" s="139"/>
      <c r="GF33" s="139"/>
      <c r="GG33" s="139"/>
      <c r="GH33" s="139"/>
      <c r="GI33" s="139"/>
      <c r="GJ33" s="139"/>
      <c r="GK33" s="139"/>
      <c r="GL33" s="139"/>
      <c r="GM33" s="139"/>
      <c r="GN33" s="139"/>
      <c r="GO33" s="139"/>
      <c r="GP33" s="139"/>
      <c r="GQ33" s="139"/>
      <c r="GR33" s="139"/>
      <c r="GS33" s="139"/>
      <c r="GT33" s="139"/>
      <c r="GU33" s="139"/>
      <c r="GV33" s="139"/>
      <c r="GW33" s="139"/>
      <c r="GX33" s="139"/>
      <c r="GY33" s="139"/>
      <c r="GZ33" s="139"/>
      <c r="HA33" s="139"/>
      <c r="HB33" s="139"/>
      <c r="HC33" s="139"/>
      <c r="HD33" s="139"/>
      <c r="HE33" s="139"/>
      <c r="HF33" s="139"/>
      <c r="HG33" s="139"/>
      <c r="HH33" s="139"/>
      <c r="HI33" s="139"/>
    </row>
    <row r="34" spans="1:217" s="3" customFormat="1" ht="18.75" customHeight="1">
      <c r="A34" s="153"/>
      <c r="B34" s="97" t="str">
        <f>IF(L!$A$1=1,L!B209,IF(L!$A$1=2,L!C209,L!D209))</f>
        <v>2021 Maj</v>
      </c>
      <c r="C34" s="116">
        <f t="shared" si="4"/>
        <v>83601.86</v>
      </c>
      <c r="D34" s="125">
        <v>41680.32</v>
      </c>
      <c r="E34" s="125">
        <v>7220</v>
      </c>
      <c r="F34" s="125">
        <v>4842</v>
      </c>
      <c r="G34" s="125">
        <v>0</v>
      </c>
      <c r="H34" s="125">
        <v>3454.99</v>
      </c>
      <c r="I34" s="125">
        <v>6288</v>
      </c>
      <c r="J34" s="125">
        <v>0</v>
      </c>
      <c r="K34" s="125">
        <v>0</v>
      </c>
      <c r="L34" s="125">
        <v>17716.55</v>
      </c>
      <c r="M34" s="125">
        <v>0</v>
      </c>
      <c r="N34" s="125"/>
      <c r="O34" s="125">
        <v>2400</v>
      </c>
      <c r="P34" s="128">
        <v>0</v>
      </c>
    </row>
    <row r="35" spans="1:217" s="3" customFormat="1" ht="18.75" customHeight="1">
      <c r="A35" s="153"/>
      <c r="B35" s="97" t="str">
        <f>IF(L!$A$1=1,L!B210,IF(L!$A$1=2,L!C210,L!D210))</f>
        <v>2021 Qershor</v>
      </c>
      <c r="C35" s="116">
        <f t="shared" si="4"/>
        <v>139107.69</v>
      </c>
      <c r="D35" s="125">
        <v>33893.97</v>
      </c>
      <c r="E35" s="125">
        <v>9130</v>
      </c>
      <c r="F35" s="125">
        <v>5422</v>
      </c>
      <c r="G35" s="125">
        <v>0</v>
      </c>
      <c r="H35" s="125">
        <v>1097.5999999999999</v>
      </c>
      <c r="I35" s="125">
        <v>6587.5</v>
      </c>
      <c r="J35" s="125">
        <v>0</v>
      </c>
      <c r="K35" s="125">
        <v>0</v>
      </c>
      <c r="L35" s="125">
        <v>22473.119999999999</v>
      </c>
      <c r="M35" s="125">
        <v>0</v>
      </c>
      <c r="N35" s="125"/>
      <c r="O35" s="125">
        <v>2150</v>
      </c>
      <c r="P35" s="128">
        <v>58353.5</v>
      </c>
    </row>
    <row r="36" spans="1:217" s="3" customFormat="1" ht="18.75" customHeight="1">
      <c r="A36" s="153"/>
      <c r="B36" s="97" t="str">
        <f>IF(L!$A$1=1,L!B211,IF(L!$A$1=2,L!C211,L!D211))</f>
        <v>2021 Korrik</v>
      </c>
      <c r="C36" s="116">
        <f t="shared" si="4"/>
        <v>95324.12000000001</v>
      </c>
      <c r="D36" s="125">
        <v>49001.16</v>
      </c>
      <c r="E36" s="125">
        <v>9550</v>
      </c>
      <c r="F36" s="125">
        <v>5543</v>
      </c>
      <c r="G36" s="125">
        <v>337.5</v>
      </c>
      <c r="H36" s="125">
        <v>8709.7900000000009</v>
      </c>
      <c r="I36" s="125">
        <v>1109.2</v>
      </c>
      <c r="J36" s="125">
        <v>2653.5</v>
      </c>
      <c r="K36" s="125">
        <v>1620</v>
      </c>
      <c r="L36" s="125">
        <v>14994.97</v>
      </c>
      <c r="M36" s="125">
        <v>0</v>
      </c>
      <c r="N36" s="125"/>
      <c r="O36" s="125">
        <v>1805</v>
      </c>
      <c r="P36" s="128">
        <v>0</v>
      </c>
    </row>
    <row r="37" spans="1:217" s="3" customFormat="1" ht="18.75" customHeight="1">
      <c r="A37" s="153"/>
      <c r="B37" s="97" t="str">
        <f>IF(L!$A$1=1,L!B212,IF(L!$A$1=2,L!C212,L!D212))</f>
        <v>2021 Gusht</v>
      </c>
      <c r="C37" s="116">
        <f t="shared" si="4"/>
        <v>149788.34000000003</v>
      </c>
      <c r="D37" s="125">
        <v>83799.27</v>
      </c>
      <c r="E37" s="125">
        <v>10890</v>
      </c>
      <c r="F37" s="125">
        <v>12404</v>
      </c>
      <c r="G37" s="125">
        <v>880.35</v>
      </c>
      <c r="H37" s="125">
        <v>7539.8</v>
      </c>
      <c r="I37" s="125">
        <v>7868.84</v>
      </c>
      <c r="J37" s="125">
        <v>0</v>
      </c>
      <c r="K37" s="125">
        <v>0</v>
      </c>
      <c r="L37" s="125">
        <v>24016.080000000002</v>
      </c>
      <c r="M37" s="125">
        <v>0</v>
      </c>
      <c r="N37" s="125"/>
      <c r="O37" s="125">
        <v>2390</v>
      </c>
      <c r="P37" s="128">
        <v>0</v>
      </c>
    </row>
    <row r="38" spans="1:217" s="3" customFormat="1" ht="18.75" customHeight="1">
      <c r="A38" s="153"/>
      <c r="B38" s="97" t="str">
        <f>IF(L!$A$1=1,L!B213,IF(L!$A$1=2,L!C213,L!D213))</f>
        <v>2021 Shtator</v>
      </c>
      <c r="C38" s="116">
        <f t="shared" si="4"/>
        <v>203234.7</v>
      </c>
      <c r="D38" s="125">
        <v>78680.06</v>
      </c>
      <c r="E38" s="125">
        <v>9900</v>
      </c>
      <c r="F38" s="125">
        <v>6952</v>
      </c>
      <c r="G38" s="125">
        <v>90</v>
      </c>
      <c r="H38" s="125">
        <v>700.4</v>
      </c>
      <c r="I38" s="125">
        <v>0</v>
      </c>
      <c r="J38" s="125">
        <v>6130</v>
      </c>
      <c r="K38" s="125">
        <v>1230</v>
      </c>
      <c r="L38" s="125">
        <v>2962.24</v>
      </c>
      <c r="M38" s="125">
        <v>0</v>
      </c>
      <c r="N38" s="125"/>
      <c r="O38" s="125">
        <v>2050</v>
      </c>
      <c r="P38" s="128">
        <v>94540</v>
      </c>
    </row>
    <row r="39" spans="1:217" s="3" customFormat="1" ht="18.75" customHeight="1">
      <c r="A39" s="153"/>
      <c r="B39" s="97" t="str">
        <f>IF(L!$A$1=1,L!B214,IF(L!$A$1=2,L!C214,L!D214))</f>
        <v>2021 Tetor</v>
      </c>
      <c r="C39" s="116">
        <f>SUM(D39:P39)</f>
        <v>77759.239999999991</v>
      </c>
      <c r="D39" s="125">
        <v>31968.720000000001</v>
      </c>
      <c r="E39" s="125">
        <v>7975</v>
      </c>
      <c r="F39" s="125">
        <v>6469</v>
      </c>
      <c r="G39" s="125">
        <v>0</v>
      </c>
      <c r="H39" s="125">
        <v>2048.3200000000002</v>
      </c>
      <c r="I39" s="125">
        <v>1643.52</v>
      </c>
      <c r="J39" s="125">
        <v>3341</v>
      </c>
      <c r="K39" s="125">
        <v>3270</v>
      </c>
      <c r="L39" s="125">
        <v>21043.68</v>
      </c>
      <c r="M39" s="125">
        <v>0</v>
      </c>
      <c r="N39" s="125"/>
      <c r="O39" s="125">
        <v>0</v>
      </c>
      <c r="P39" s="128"/>
    </row>
    <row r="40" spans="1:217" s="3" customFormat="1" ht="18.75" customHeight="1">
      <c r="A40" s="153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5">
        <v>18388.3</v>
      </c>
      <c r="E40" s="125">
        <v>8375</v>
      </c>
      <c r="F40" s="125">
        <v>6652</v>
      </c>
      <c r="G40" s="125">
        <v>0</v>
      </c>
      <c r="H40" s="125">
        <v>5429.94</v>
      </c>
      <c r="I40" s="125">
        <v>1707.42</v>
      </c>
      <c r="J40" s="125">
        <v>3870.5</v>
      </c>
      <c r="K40" s="125">
        <v>3630</v>
      </c>
      <c r="L40" s="125">
        <v>10035.18</v>
      </c>
      <c r="M40" s="125">
        <v>0</v>
      </c>
      <c r="N40" s="125"/>
      <c r="O40" s="125"/>
      <c r="P40" s="128"/>
    </row>
    <row r="41" spans="1:217" s="3" customFormat="1" ht="18.75" customHeight="1">
      <c r="A41" s="153"/>
      <c r="B41" s="97" t="str">
        <f>IF(L!$A$1=1,L!B216,IF(L!$A$1=2,L!C216,L!D216))</f>
        <v>2021 Dhjetor</v>
      </c>
      <c r="C41" s="116">
        <f t="shared" si="4"/>
        <v>113106.07999999999</v>
      </c>
      <c r="D41" s="125">
        <v>37142.639999999999</v>
      </c>
      <c r="E41" s="125">
        <v>10885</v>
      </c>
      <c r="F41" s="125">
        <v>10847</v>
      </c>
      <c r="G41" s="125">
        <v>0</v>
      </c>
      <c r="H41" s="125">
        <v>29860.73</v>
      </c>
      <c r="I41" s="125">
        <v>0</v>
      </c>
      <c r="J41" s="125">
        <v>5188</v>
      </c>
      <c r="K41" s="125">
        <v>3285</v>
      </c>
      <c r="L41" s="125">
        <v>15897.71</v>
      </c>
      <c r="M41" s="125">
        <v>0</v>
      </c>
      <c r="N41" s="125"/>
      <c r="O41" s="125"/>
      <c r="P41" s="128"/>
    </row>
    <row r="42" spans="1:217" s="3" customFormat="1" ht="18.75" customHeight="1">
      <c r="A42" s="154"/>
      <c r="B42" s="130" t="str">
        <f>IF(L!$A$1=1,L!B217,IF(L!$A$1=2,L!C217,L!D217))</f>
        <v>Gjithsej 2021</v>
      </c>
      <c r="C42" s="131">
        <f>SUM(C30:C41)</f>
        <v>1393978.58</v>
      </c>
      <c r="D42" s="131">
        <f t="shared" ref="D42:P42" si="5">SUM(D30:D41)</f>
        <v>577233.31000000017</v>
      </c>
      <c r="E42" s="131">
        <f t="shared" si="5"/>
        <v>100646</v>
      </c>
      <c r="F42" s="131">
        <f t="shared" si="5"/>
        <v>79890</v>
      </c>
      <c r="G42" s="131">
        <f t="shared" si="5"/>
        <v>1911.85</v>
      </c>
      <c r="H42" s="131">
        <f t="shared" si="5"/>
        <v>70523.83</v>
      </c>
      <c r="I42" s="131">
        <f t="shared" si="5"/>
        <v>54516.339999999989</v>
      </c>
      <c r="J42" s="131">
        <f>SUM(J3:J41)</f>
        <v>189477.86</v>
      </c>
      <c r="K42" s="131">
        <f>SUM(K30:K41)</f>
        <v>23400</v>
      </c>
      <c r="L42" s="131">
        <f t="shared" si="5"/>
        <v>210603.14999999994</v>
      </c>
      <c r="M42" s="131">
        <v>0</v>
      </c>
      <c r="N42" s="131"/>
      <c r="O42" s="131">
        <f t="shared" si="5"/>
        <v>18666.099999999999</v>
      </c>
      <c r="P42" s="131">
        <f t="shared" si="5"/>
        <v>222877.5</v>
      </c>
    </row>
    <row r="43" spans="1:217" s="3" customFormat="1" ht="18.75" customHeight="1">
      <c r="A43" s="152">
        <v>2022</v>
      </c>
      <c r="B43" s="97" t="str">
        <f>IF(L!$A$1=1,L!B218,IF(L!$A$1=2,L!C218,L!D218))</f>
        <v>2022 Janar</v>
      </c>
      <c r="C43" s="116">
        <f t="shared" ref="C43:C53" si="6">SUM(D43:P43)</f>
        <v>101736.05</v>
      </c>
      <c r="D43" s="125">
        <v>25056.86</v>
      </c>
      <c r="E43" s="126">
        <v>8225</v>
      </c>
      <c r="F43" s="126">
        <v>6454</v>
      </c>
      <c r="G43" s="126">
        <v>0</v>
      </c>
      <c r="H43" s="126">
        <v>2354.5500000000002</v>
      </c>
      <c r="I43" s="126">
        <v>813.83</v>
      </c>
      <c r="J43" s="126">
        <v>4556.5</v>
      </c>
      <c r="K43" s="126">
        <v>3195</v>
      </c>
      <c r="L43" s="126">
        <v>15890.81</v>
      </c>
      <c r="M43" s="125">
        <v>0</v>
      </c>
      <c r="N43" s="126">
        <v>0</v>
      </c>
      <c r="O43" s="126">
        <v>8740</v>
      </c>
      <c r="P43" s="127">
        <v>26449.5</v>
      </c>
    </row>
    <row r="44" spans="1:217" s="3" customFormat="1" ht="18.75" customHeight="1">
      <c r="A44" s="153"/>
      <c r="B44" s="97" t="str">
        <f>IF(L!$A$1=1,L!B219,IF(L!$A$1=2,L!C219,L!D219))</f>
        <v>2022 Shkurt</v>
      </c>
      <c r="C44" s="116">
        <f t="shared" si="6"/>
        <v>99662.9</v>
      </c>
      <c r="D44" s="125">
        <v>25393.1</v>
      </c>
      <c r="E44" s="126">
        <v>6935</v>
      </c>
      <c r="F44" s="126">
        <v>7408</v>
      </c>
      <c r="G44" s="126">
        <v>160</v>
      </c>
      <c r="H44" s="126">
        <v>2638.05</v>
      </c>
      <c r="I44" s="126">
        <v>0</v>
      </c>
      <c r="J44" s="126">
        <v>4909</v>
      </c>
      <c r="K44" s="126">
        <v>3420</v>
      </c>
      <c r="L44" s="126">
        <v>18183.25</v>
      </c>
      <c r="M44" s="125">
        <v>0</v>
      </c>
      <c r="N44" s="126">
        <v>19.5</v>
      </c>
      <c r="O44" s="125">
        <v>4360</v>
      </c>
      <c r="P44" s="128">
        <v>26237</v>
      </c>
    </row>
    <row r="45" spans="1:217" s="3" customFormat="1" ht="18.75" customHeight="1">
      <c r="A45" s="153"/>
      <c r="B45" s="97" t="str">
        <f>IF(L!$A$1=1,L!B220,IF(L!$A$1=2,L!C220,L!D220))</f>
        <v xml:space="preserve">2022 Mars </v>
      </c>
      <c r="C45" s="116">
        <f t="shared" si="6"/>
        <v>175405.00999999998</v>
      </c>
      <c r="D45" s="125">
        <v>47793.81</v>
      </c>
      <c r="E45" s="125">
        <v>7790</v>
      </c>
      <c r="F45" s="128">
        <v>6072</v>
      </c>
      <c r="G45" s="125">
        <v>0</v>
      </c>
      <c r="H45" s="125">
        <v>10199.700000000001</v>
      </c>
      <c r="I45" s="125">
        <v>16175.64</v>
      </c>
      <c r="J45" s="125">
        <v>4680</v>
      </c>
      <c r="K45" s="125">
        <v>0</v>
      </c>
      <c r="L45" s="125">
        <v>27027.46</v>
      </c>
      <c r="M45" s="125">
        <v>0</v>
      </c>
      <c r="N45" s="125">
        <v>24.9</v>
      </c>
      <c r="O45" s="125">
        <v>26237</v>
      </c>
      <c r="P45" s="128">
        <v>29404.5</v>
      </c>
    </row>
    <row r="46" spans="1:217" s="3" customFormat="1" ht="18.75" customHeight="1">
      <c r="A46" s="153"/>
      <c r="B46" s="97" t="str">
        <f>IF(L!$A$1=1,L!B221,IF(L!$A$1=2,L!C221,L!D221))</f>
        <v>2022 Prill</v>
      </c>
      <c r="C46" s="116">
        <f t="shared" si="6"/>
        <v>144682.98000000001</v>
      </c>
      <c r="D46" s="125">
        <v>62765.1</v>
      </c>
      <c r="E46" s="125">
        <v>5760</v>
      </c>
      <c r="F46" s="125">
        <v>3312</v>
      </c>
      <c r="G46" s="125">
        <v>0</v>
      </c>
      <c r="H46" s="125">
        <v>2788.3</v>
      </c>
      <c r="I46" s="125">
        <v>44519.92</v>
      </c>
      <c r="J46" s="125">
        <v>4519.5</v>
      </c>
      <c r="K46" s="125">
        <v>3690</v>
      </c>
      <c r="L46" s="125">
        <v>17328.16</v>
      </c>
      <c r="M46" s="125">
        <v>0</v>
      </c>
      <c r="N46" s="125">
        <v>0</v>
      </c>
      <c r="O46" s="125">
        <v>0</v>
      </c>
      <c r="P46" s="128">
        <v>0</v>
      </c>
    </row>
    <row r="47" spans="1:217" s="3" customFormat="1" ht="18.75" customHeight="1">
      <c r="A47" s="153"/>
      <c r="B47" s="97" t="str">
        <f>IF(L!$A$1=1,L!B222,IF(L!$A$1=2,L!C222,L!D222))</f>
        <v>2022 Maj</v>
      </c>
      <c r="C47" s="116">
        <f t="shared" si="6"/>
        <v>114270.76999999999</v>
      </c>
      <c r="D47" s="125">
        <v>37900.67</v>
      </c>
      <c r="E47" s="125">
        <v>7637</v>
      </c>
      <c r="F47" s="125">
        <v>8790</v>
      </c>
      <c r="G47" s="125">
        <v>0</v>
      </c>
      <c r="H47" s="125">
        <v>6725.14</v>
      </c>
      <c r="I47" s="125">
        <v>237</v>
      </c>
      <c r="J47" s="125">
        <v>4045.5</v>
      </c>
      <c r="K47" s="125">
        <v>3720</v>
      </c>
      <c r="L47" s="125">
        <v>24420.25</v>
      </c>
      <c r="M47" s="125">
        <v>20795.21</v>
      </c>
      <c r="N47" s="125">
        <v>0</v>
      </c>
      <c r="O47" s="125">
        <v>0</v>
      </c>
      <c r="P47" s="128">
        <v>0</v>
      </c>
    </row>
    <row r="48" spans="1:217" s="3" customFormat="1" ht="18.75" customHeight="1">
      <c r="A48" s="153"/>
      <c r="B48" s="97" t="str">
        <f>IF(L!$A$1=1,L!B223,IF(L!$A$1=2,L!C223,L!D223))</f>
        <v>2022 Qershor</v>
      </c>
      <c r="C48" s="116">
        <f t="shared" si="6"/>
        <v>105123.28</v>
      </c>
      <c r="D48" s="125">
        <v>30550.52</v>
      </c>
      <c r="E48" s="125">
        <v>8544</v>
      </c>
      <c r="F48" s="125">
        <v>3845</v>
      </c>
      <c r="G48" s="125">
        <v>0</v>
      </c>
      <c r="H48" s="125">
        <v>6263.05</v>
      </c>
      <c r="I48" s="125">
        <v>0</v>
      </c>
      <c r="J48" s="125">
        <v>253</v>
      </c>
      <c r="K48" s="125">
        <v>7605.5</v>
      </c>
      <c r="L48" s="125">
        <v>48062.21</v>
      </c>
      <c r="M48" s="125">
        <v>0</v>
      </c>
      <c r="N48" s="125">
        <v>0</v>
      </c>
      <c r="O48" s="125">
        <v>0</v>
      </c>
      <c r="P48" s="128">
        <v>0</v>
      </c>
    </row>
    <row r="49" spans="1:16" s="3" customFormat="1" ht="18.75" customHeight="1">
      <c r="A49" s="153"/>
      <c r="B49" s="97" t="str">
        <f>IF(L!$A$1=1,L!B224,IF(L!$A$1=2,L!C224,L!D224))</f>
        <v>2022 Korrik</v>
      </c>
      <c r="C49" s="116">
        <f t="shared" si="6"/>
        <v>115322.76999999999</v>
      </c>
      <c r="D49" s="125">
        <v>35725.96</v>
      </c>
      <c r="E49" s="125">
        <v>9375</v>
      </c>
      <c r="F49" s="125">
        <v>5533</v>
      </c>
      <c r="G49" s="125">
        <v>215.76</v>
      </c>
      <c r="H49" s="125">
        <v>13300.96</v>
      </c>
      <c r="I49" s="125">
        <v>15891</v>
      </c>
      <c r="J49" s="125">
        <v>4260</v>
      </c>
      <c r="K49" s="125">
        <v>1185</v>
      </c>
      <c r="L49" s="125">
        <v>29836.09</v>
      </c>
      <c r="M49" s="125">
        <v>0</v>
      </c>
      <c r="N49" s="125">
        <v>0</v>
      </c>
      <c r="O49" s="125">
        <v>0</v>
      </c>
      <c r="P49" s="128">
        <v>0</v>
      </c>
    </row>
    <row r="50" spans="1:16" s="3" customFormat="1" ht="18.75" customHeight="1">
      <c r="A50" s="153"/>
      <c r="B50" s="97" t="str">
        <f>IF(L!$A$1=1,L!B225,IF(L!$A$1=2,L!C225,L!D225))</f>
        <v>2022 Gusht</v>
      </c>
      <c r="C50" s="116">
        <f t="shared" si="6"/>
        <v>150878.50999999998</v>
      </c>
      <c r="D50" s="125">
        <v>74136.73</v>
      </c>
      <c r="E50" s="125">
        <v>11915</v>
      </c>
      <c r="F50" s="125">
        <v>8228</v>
      </c>
      <c r="G50" s="125">
        <v>368.4</v>
      </c>
      <c r="H50" s="125">
        <v>1512</v>
      </c>
      <c r="I50" s="125">
        <v>17460</v>
      </c>
      <c r="J50" s="125">
        <v>6364</v>
      </c>
      <c r="K50" s="125">
        <v>0</v>
      </c>
      <c r="L50" s="125">
        <v>30894.38</v>
      </c>
      <c r="M50" s="125"/>
      <c r="N50" s="125"/>
      <c r="O50" s="125"/>
      <c r="P50" s="128"/>
    </row>
    <row r="51" spans="1:16" s="3" customFormat="1" ht="18.75" customHeight="1">
      <c r="A51" s="153"/>
      <c r="B51" s="97" t="str">
        <f>IF(L!$A$1=1,L!B226,IF(L!$A$1=2,L!C226,L!D226))</f>
        <v>2022 Shtator</v>
      </c>
      <c r="C51" s="116">
        <f t="shared" si="6"/>
        <v>0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8"/>
    </row>
    <row r="52" spans="1:16" s="3" customFormat="1" ht="18.75" customHeight="1">
      <c r="A52" s="153"/>
      <c r="B52" s="97" t="str">
        <f>IF(L!$A$1=1,L!B227,IF(L!$A$1=2,L!C227,L!D227))</f>
        <v>2022 Tetor</v>
      </c>
      <c r="C52" s="116">
        <f t="shared" si="6"/>
        <v>0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8"/>
    </row>
    <row r="53" spans="1:16" s="3" customFormat="1" ht="18.75" customHeight="1">
      <c r="A53" s="153"/>
      <c r="B53" s="97" t="str">
        <f>IF(L!$A$1=1,L!B228,IF(L!$A$1=2,L!C228,L!D228))</f>
        <v xml:space="preserve">2022 Nëntor </v>
      </c>
      <c r="C53" s="116">
        <f t="shared" si="6"/>
        <v>0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8"/>
    </row>
    <row r="54" spans="1:16" s="3" customFormat="1" ht="18.75" customHeight="1">
      <c r="A54" s="153"/>
      <c r="B54" s="97" t="str">
        <f>IF(L!$A$1=1,L!B229,IF(L!$A$1=2,L!C229,L!D229))</f>
        <v>2022 Dhjetor</v>
      </c>
      <c r="C54" s="116">
        <f t="shared" ref="C54" si="7">SUM(D54:P54)</f>
        <v>0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8"/>
    </row>
    <row r="55" spans="1:16" s="3" customFormat="1" ht="18.75" customHeight="1">
      <c r="A55" s="154"/>
      <c r="B55" s="130" t="str">
        <f>IF(L!$A$1=1,L!B230,IF(L!$A$1=2,L!C230,L!D230))</f>
        <v>Gjithsej 2022</v>
      </c>
      <c r="C55" s="131">
        <f>SUM(C43:C54)</f>
        <v>1007082.27</v>
      </c>
      <c r="D55" s="131">
        <f t="shared" ref="D55:P55" si="8">SUM(D43:D54)</f>
        <v>339322.74999999994</v>
      </c>
      <c r="E55" s="131">
        <f t="shared" si="8"/>
        <v>66181</v>
      </c>
      <c r="F55" s="131">
        <f t="shared" si="8"/>
        <v>49642</v>
      </c>
      <c r="G55" s="131">
        <f t="shared" si="8"/>
        <v>744.16</v>
      </c>
      <c r="H55" s="131">
        <f t="shared" si="8"/>
        <v>45781.75</v>
      </c>
      <c r="I55" s="131">
        <f t="shared" si="8"/>
        <v>95097.39</v>
      </c>
      <c r="J55" s="131">
        <f t="shared" si="8"/>
        <v>33587.5</v>
      </c>
      <c r="K55" s="131">
        <f t="shared" si="8"/>
        <v>22815.5</v>
      </c>
      <c r="L55" s="131">
        <f t="shared" si="8"/>
        <v>211642.61</v>
      </c>
      <c r="M55" s="131">
        <f t="shared" si="8"/>
        <v>20795.21</v>
      </c>
      <c r="N55" s="131">
        <f t="shared" si="8"/>
        <v>44.4</v>
      </c>
      <c r="O55" s="131">
        <f t="shared" si="8"/>
        <v>39337</v>
      </c>
      <c r="P55" s="131">
        <f t="shared" si="8"/>
        <v>82091</v>
      </c>
    </row>
    <row r="56" spans="1:16" s="3" customFormat="1">
      <c r="D56" s="4"/>
      <c r="E56" s="4"/>
      <c r="F56" s="4"/>
      <c r="P56" s="72"/>
    </row>
    <row r="57" spans="1:16" s="3" customFormat="1">
      <c r="C57" s="138"/>
      <c r="D57" s="4"/>
      <c r="E57" s="4"/>
      <c r="F57" s="4"/>
      <c r="P57" s="72"/>
    </row>
    <row r="58" spans="1:16" s="3" customFormat="1">
      <c r="C58" s="3">
        <v>115322.77</v>
      </c>
      <c r="D58" s="4"/>
      <c r="E58" s="4"/>
      <c r="F58" s="4"/>
      <c r="P58" s="72"/>
    </row>
    <row r="59" spans="1:16" s="3" customFormat="1">
      <c r="C59" s="138">
        <f>C58-C49</f>
        <v>0</v>
      </c>
      <c r="D59" s="4"/>
      <c r="E59" s="4"/>
      <c r="F59" s="4"/>
      <c r="P59" s="72"/>
    </row>
    <row r="60" spans="1:16" s="3" customFormat="1">
      <c r="D60" s="4"/>
      <c r="E60" s="4"/>
      <c r="F60" s="4"/>
      <c r="P60" s="72"/>
    </row>
    <row r="61" spans="1:16" s="3" customFormat="1">
      <c r="D61" s="4"/>
      <c r="E61" s="4"/>
      <c r="F61" s="4"/>
      <c r="P61" s="72"/>
    </row>
    <row r="62" spans="1:16" s="3" customFormat="1">
      <c r="D62" s="4"/>
      <c r="E62" s="4"/>
      <c r="F62" s="141"/>
      <c r="P62" s="72"/>
    </row>
    <row r="63" spans="1:16" s="3" customFormat="1">
      <c r="D63" s="4"/>
      <c r="E63" s="4"/>
      <c r="F63" s="4"/>
      <c r="P63" s="72"/>
    </row>
    <row r="64" spans="1:16" s="3" customFormat="1">
      <c r="D64" s="4"/>
      <c r="E64" s="4"/>
      <c r="F64" s="4"/>
      <c r="K64" s="142"/>
      <c r="P64" s="72"/>
    </row>
    <row r="65" spans="4:16" s="3" customFormat="1">
      <c r="D65" s="4"/>
      <c r="E65" s="4"/>
      <c r="F65" s="4"/>
      <c r="P65" s="72"/>
    </row>
    <row r="66" spans="4:16" s="3" customFormat="1">
      <c r="D66" s="4"/>
      <c r="E66" s="4"/>
      <c r="F66" s="4"/>
      <c r="P66" s="72"/>
    </row>
    <row r="67" spans="4:16" s="3" customFormat="1">
      <c r="D67" s="4"/>
      <c r="E67" s="4"/>
      <c r="F67" s="4"/>
      <c r="P67" s="72"/>
    </row>
    <row r="68" spans="4:16" s="3" customFormat="1">
      <c r="D68" s="4"/>
      <c r="E68" s="4"/>
      <c r="F68" s="4"/>
      <c r="P68" s="72"/>
    </row>
    <row r="69" spans="4:16" s="3" customFormat="1">
      <c r="D69" s="4"/>
      <c r="E69" s="4"/>
      <c r="F69" s="4"/>
      <c r="P69" s="72"/>
    </row>
    <row r="70" spans="4:16" s="3" customFormat="1">
      <c r="D70" s="4"/>
      <c r="E70" s="4"/>
      <c r="F70" s="4"/>
      <c r="P70" s="72"/>
    </row>
    <row r="71" spans="4:16" s="3" customFormat="1">
      <c r="D71" s="4"/>
      <c r="E71" s="4"/>
      <c r="F71" s="4"/>
      <c r="P71" s="72"/>
    </row>
    <row r="72" spans="4:16" s="3" customFormat="1">
      <c r="D72" s="4"/>
      <c r="E72" s="4"/>
      <c r="F72" s="4"/>
      <c r="P72" s="72"/>
    </row>
    <row r="73" spans="4:16" s="3" customFormat="1">
      <c r="D73" s="4"/>
      <c r="E73" s="4"/>
      <c r="F73" s="4"/>
      <c r="P73" s="72"/>
    </row>
    <row r="74" spans="4:16" s="3" customFormat="1">
      <c r="D74" s="4"/>
      <c r="E74" s="4"/>
      <c r="F74" s="4"/>
      <c r="P74" s="72"/>
    </row>
    <row r="75" spans="4:16" s="3" customFormat="1">
      <c r="D75" s="4"/>
      <c r="E75" s="4"/>
      <c r="F75" s="4"/>
      <c r="P75" s="72"/>
    </row>
    <row r="76" spans="4:16" s="3" customFormat="1">
      <c r="D76" s="4"/>
      <c r="E76" s="4"/>
      <c r="F76" s="4"/>
      <c r="P76" s="72"/>
    </row>
    <row r="77" spans="4:16" s="3" customFormat="1">
      <c r="D77" s="4"/>
      <c r="E77" s="4"/>
      <c r="F77" s="4"/>
      <c r="P77" s="72"/>
    </row>
    <row r="78" spans="4:16" s="3" customFormat="1">
      <c r="D78" s="4"/>
      <c r="E78" s="4"/>
      <c r="F78" s="4"/>
      <c r="P78" s="72"/>
    </row>
    <row r="79" spans="4:16" s="3" customFormat="1">
      <c r="D79" s="4"/>
      <c r="E79" s="4"/>
      <c r="F79" s="4"/>
      <c r="P79" s="72"/>
    </row>
    <row r="80" spans="4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5">
    <mergeCell ref="A4:A16"/>
    <mergeCell ref="A17:A29"/>
    <mergeCell ref="A30:A42"/>
    <mergeCell ref="A43:A55"/>
    <mergeCell ref="Q33:CX33"/>
  </mergeCells>
  <pageMargins left="0.25" right="0.25" top="0.75" bottom="0.75" header="0.3" footer="0.3"/>
  <pageSetup paperSize="9" scale="82" orientation="landscape" r:id="rId1"/>
  <ignoredErrors>
    <ignoredError sqref="C29" formula="1"/>
    <ignoredError sqref="C4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2022-09-12T08:36:07Z</dcterms:modified>
</cp:coreProperties>
</file>