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N42" i="12" l="1"/>
  <c r="M42" i="12"/>
  <c r="L42" i="12"/>
  <c r="K42" i="12"/>
  <c r="J42" i="12"/>
  <c r="I42" i="12"/>
  <c r="H42" i="12"/>
  <c r="G42" i="12"/>
  <c r="F42" i="12"/>
  <c r="E42" i="12"/>
  <c r="D42" i="12"/>
  <c r="C34" i="6" l="1"/>
  <c r="C33" i="6"/>
  <c r="C32" i="6"/>
  <c r="C36" i="6"/>
  <c r="D36" i="6"/>
  <c r="J36" i="6"/>
  <c r="P36" i="6" l="1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42" i="12" s="1"/>
  <c r="C38" i="12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0" i="6"/>
  <c r="T40" i="6" s="1"/>
  <c r="S40" i="6" s="1"/>
  <c r="R40" i="6" s="1"/>
  <c r="Q40" i="6" s="1"/>
  <c r="U41" i="6"/>
  <c r="T41" i="6" s="1"/>
  <c r="S41" i="6" s="1"/>
  <c r="R41" i="6" s="1"/>
  <c r="Q41" i="6" s="1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J37" i="6" l="1"/>
  <c r="Q44" i="6"/>
  <c r="O40" i="6"/>
  <c r="M40" i="6" s="1"/>
  <c r="L40" i="6" s="1"/>
  <c r="K40" i="6" s="1"/>
  <c r="J40" i="6" s="1"/>
  <c r="T44" i="6"/>
  <c r="D31" i="6"/>
  <c r="O43" i="6"/>
  <c r="M43" i="6" s="1"/>
  <c r="L43" i="6" s="1"/>
  <c r="K43" i="6" s="1"/>
  <c r="J43" i="6" s="1"/>
  <c r="I43" i="6" s="1"/>
  <c r="H43" i="6" s="1"/>
  <c r="G43" i="6" s="1"/>
  <c r="F43" i="6" s="1"/>
  <c r="E43" i="6" s="1"/>
  <c r="J39" i="6"/>
  <c r="J35" i="6"/>
  <c r="C35" i="6" s="1"/>
  <c r="S44" i="6"/>
  <c r="U44" i="6"/>
  <c r="O42" i="6"/>
  <c r="M42" i="6" s="1"/>
  <c r="L42" i="6" s="1"/>
  <c r="K42" i="6" s="1"/>
  <c r="J42" i="6" s="1"/>
  <c r="I42" i="6" s="1"/>
  <c r="H42" i="6" s="1"/>
  <c r="G42" i="6" s="1"/>
  <c r="F42" i="6" s="1"/>
  <c r="E42" i="6" s="1"/>
  <c r="J38" i="6"/>
  <c r="P44" i="6"/>
  <c r="R44" i="6"/>
  <c r="O41" i="6"/>
  <c r="M41" i="6" s="1"/>
  <c r="L41" i="6" s="1"/>
  <c r="K41" i="6" s="1"/>
  <c r="J41" i="6" s="1"/>
  <c r="I41" i="6" s="1"/>
  <c r="H41" i="6" s="1"/>
  <c r="G41" i="6" s="1"/>
  <c r="F41" i="6" s="1"/>
  <c r="E41" i="6" s="1"/>
  <c r="I40" i="6"/>
  <c r="H40" i="6" s="1"/>
  <c r="G40" i="6" s="1"/>
  <c r="F40" i="6" s="1"/>
  <c r="E40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<sst xmlns="http://schemas.openxmlformats.org/spreadsheetml/2006/main" count="982" uniqueCount="912">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</sst>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zoomScale="85" zoomScaleNormal="85" zoomScaleSheetLayoutView="80" workbookViewId="0">
      <pane xSplit="2" ySplit="5" topLeftCell="C18" activePane="bottomRight" state="frozen"/>
      <selection pane="topRight" activeCell="B1" sqref="B1"/>
      <selection pane="bottomLeft" activeCell="A6" sqref="A6"/>
      <selection pane="bottomRight" activeCell="O49" sqref="O4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4" t="s">
        <v>171</v>
      </c>
      <c r="B3" s="14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4"/>
      <c r="B4" s="144"/>
      <c r="C4" s="89"/>
      <c r="D4" s="138" t="str">
        <f>IF(L!$A$1=1,L!S4,IF(L!$A$1=2,L!S13,L!S23))</f>
        <v>Adminstrata</v>
      </c>
      <c r="E4" s="90"/>
      <c r="F4" s="85"/>
      <c r="G4" s="85"/>
      <c r="H4" s="85"/>
      <c r="I4" s="85"/>
      <c r="J4" s="139" t="str">
        <f>IF(L!$A$1=1,L!AD4,IF(L!$A$1=2,L!AD13,L!AD23))</f>
        <v>Arsimi</v>
      </c>
      <c r="K4" s="90"/>
      <c r="L4" s="85"/>
      <c r="M4" s="85"/>
      <c r="N4" s="85"/>
      <c r="O4" s="85"/>
      <c r="P4" s="138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4"/>
      <c r="B5" s="144"/>
      <c r="C5" s="99" t="str">
        <f>IF(L!$A$1=1,L!I4,IF(L!$A$1=2,L!I13,L!I23))</f>
        <v>Gjithsejt Pagesat</v>
      </c>
      <c r="D5" s="138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0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8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3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5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5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3"/>
      <c r="B7" s="91" t="str">
        <f>IF(L!$A$1=1,L!B180,IF(L!$A$1=2,L!C180,L!D180))</f>
        <v>2019 Shkurt</v>
      </c>
      <c r="C7" s="122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5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5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3"/>
      <c r="B8" s="91" t="str">
        <f>IF(L!$A$1=1,L!B181,IF(L!$A$1=2,L!C181,L!D181))</f>
        <v xml:space="preserve">2019 Mars </v>
      </c>
      <c r="C8" s="122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5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5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3"/>
      <c r="B9" s="91" t="str">
        <f>IF(L!$A$1=1,L!B182,IF(L!$A$1=2,L!C182,L!D182))</f>
        <v>2019 Prill</v>
      </c>
      <c r="C9" s="122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5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5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3"/>
      <c r="B10" s="91" t="str">
        <f>IF(L!$A$1=1,L!B183,IF(L!$A$1=2,L!C183,L!D183))</f>
        <v>2019 Maj</v>
      </c>
      <c r="C10" s="122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5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5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3"/>
      <c r="B11" s="91" t="str">
        <f>IF(L!$A$1=1,L!B184,IF(L!$A$1=2,L!C184,L!D184))</f>
        <v>2019 Qershor</v>
      </c>
      <c r="C11" s="122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5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5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3"/>
      <c r="B12" s="91" t="str">
        <f>IF(L!$A$1=1,L!B185,IF(L!$A$1=2,L!C185,L!D185))</f>
        <v>2019 Korrik</v>
      </c>
      <c r="C12" s="122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5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5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3"/>
      <c r="B13" s="91" t="str">
        <f>IF(L!$A$1=1,L!B186,IF(L!$A$1=2,L!C186,L!D186))</f>
        <v>2019 Gusht</v>
      </c>
      <c r="C13" s="122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5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5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3"/>
      <c r="B14" s="91" t="str">
        <f>IF(L!$A$1=1,L!B187,IF(L!$A$1=2,L!C187,L!D187))</f>
        <v>2019 Shtator</v>
      </c>
      <c r="C14" s="122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5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5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3"/>
      <c r="B15" s="91" t="str">
        <f>IF(L!$A$1=1,L!B188,IF(L!$A$1=2,L!C188,L!D188))</f>
        <v>2019 Tetor</v>
      </c>
      <c r="C15" s="122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5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5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3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5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5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3"/>
      <c r="B17" s="91" t="str">
        <f>IF(L!$A$1=1,L!B190,IF(L!$A$1=2,L!C190,L!D190))</f>
        <v>2019 Dhjetor</v>
      </c>
      <c r="C17" s="122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5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5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3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6" ht="20.100000000000001" customHeight="1">
      <c r="A19" s="143">
        <v>2020</v>
      </c>
      <c r="B19" s="91" t="str">
        <f>IF(L!$A$1=1,L!B192,IF(L!$A$1=2,L!C192,L!D192))</f>
        <v>2020 Janar</v>
      </c>
      <c r="C19" s="122">
        <f t="shared" ref="C19:C30" si="10">D19+J19+P19</f>
        <v>617792.88</v>
      </c>
      <c r="D19" s="112">
        <f>SUM(E19:I19)</f>
        <v>95805.34</v>
      </c>
      <c r="E19" s="135">
        <v>88525.949999999983</v>
      </c>
      <c r="F19" s="135">
        <v>4143.07</v>
      </c>
      <c r="G19" s="135">
        <v>3136.32</v>
      </c>
      <c r="H19" s="135">
        <v>0</v>
      </c>
      <c r="I19" s="135">
        <v>0</v>
      </c>
      <c r="J19" s="125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5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3"/>
      <c r="B20" s="91" t="str">
        <f>IF(L!$A$1=1,L!B193,IF(L!$A$1=2,L!C193,L!D193))</f>
        <v>2020 Shkurt</v>
      </c>
      <c r="C20" s="122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5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5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3"/>
      <c r="B21" s="91" t="str">
        <f>IF(L!$A$1=1,L!B194,IF(L!$A$1=2,L!C194,L!D194))</f>
        <v xml:space="preserve">2020 Mars </v>
      </c>
      <c r="C21" s="122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5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5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3"/>
      <c r="B22" s="91" t="str">
        <f>IF(L!$A$1=1,L!B195,IF(L!$A$1=2,L!C195,L!D195))</f>
        <v>2020 Prill</v>
      </c>
      <c r="C22" s="122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5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5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3"/>
      <c r="B23" s="91" t="str">
        <f>IF(L!$A$1=1,L!B196,IF(L!$A$1=2,L!C196,L!D196))</f>
        <v>2020 Maj</v>
      </c>
      <c r="C23" s="122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5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5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3"/>
      <c r="B24" s="91" t="str">
        <f>IF(L!$A$1=1,L!B197,IF(L!$A$1=2,L!C197,L!D197))</f>
        <v>2020 Qershor</v>
      </c>
      <c r="C24" s="122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5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5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3"/>
      <c r="B25" s="91" t="str">
        <f>IF(L!$A$1=1,L!B198,IF(L!$A$1=2,L!C198,L!D198))</f>
        <v>2020 Korrik</v>
      </c>
      <c r="C25" s="122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5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5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3"/>
      <c r="B26" s="91" t="str">
        <f>IF(L!$A$1=1,L!B199,IF(L!$A$1=2,L!C199,L!D199))</f>
        <v>2020 Gusht</v>
      </c>
      <c r="C26" s="122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5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5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3"/>
      <c r="B27" s="91" t="str">
        <f>IF(L!$A$1=1,L!B200,IF(L!$A$1=2,L!C200,L!D200))</f>
        <v>2020 Shtator</v>
      </c>
      <c r="C27" s="122">
        <f>D27+J27+P27</f>
        <v>1762807.71</v>
      </c>
      <c r="D27" s="123">
        <f>SUM(E27:I27)</f>
        <v>951544.78</v>
      </c>
      <c r="E27" s="123">
        <v>98598.26</v>
      </c>
      <c r="F27" s="123">
        <v>94454.05</v>
      </c>
      <c r="G27" s="123">
        <v>9950.39</v>
      </c>
      <c r="H27" s="123">
        <v>92100</v>
      </c>
      <c r="I27" s="123">
        <v>656442.07999999996</v>
      </c>
      <c r="J27" s="125">
        <f>SUM(K27:O27)</f>
        <v>663414.48</v>
      </c>
      <c r="K27" s="123">
        <v>443848.36</v>
      </c>
      <c r="L27" s="123">
        <v>10652.79</v>
      </c>
      <c r="M27" s="123">
        <v>1999.53</v>
      </c>
      <c r="N27" s="123">
        <v>0</v>
      </c>
      <c r="O27" s="123">
        <v>206913.8</v>
      </c>
      <c r="P27" s="125">
        <f>SUM(Q27:U27)</f>
        <v>147848.45000000001</v>
      </c>
      <c r="Q27" s="123">
        <v>79838.33</v>
      </c>
      <c r="R27" s="123">
        <v>24257.89</v>
      </c>
      <c r="S27" s="123">
        <v>4822.8</v>
      </c>
      <c r="T27" s="123">
        <v>8850</v>
      </c>
      <c r="U27" s="123">
        <v>30079.43</v>
      </c>
      <c r="V27" s="114"/>
      <c r="W27" s="114"/>
      <c r="X27" s="114"/>
      <c r="Y27" s="114"/>
      <c r="Z27" s="114"/>
    </row>
    <row r="28" spans="1:26" ht="20.100000000000001" customHeight="1">
      <c r="A28" s="143"/>
      <c r="B28" s="91" t="str">
        <f>IF(L!$A$1=1,L!B201,IF(L!$A$1=2,L!C201,L!D201))</f>
        <v>2020 Tetor</v>
      </c>
      <c r="C28" s="122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5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5">
        <f t="shared" ref="P28:P30" si="15">SUM(Q28:U28)</f>
        <v>218668.21000000002</v>
      </c>
      <c r="Q28" s="123">
        <v>82280.710000000006</v>
      </c>
      <c r="R28" s="123">
        <v>74326.39</v>
      </c>
      <c r="S28" s="123">
        <v>7988.92</v>
      </c>
      <c r="T28" s="123">
        <v>16800</v>
      </c>
      <c r="U28" s="123">
        <v>37272.19</v>
      </c>
      <c r="V28" s="114"/>
      <c r="W28" s="114"/>
      <c r="X28" s="114"/>
      <c r="Y28" s="114"/>
      <c r="Z28" s="114"/>
    </row>
    <row r="29" spans="1:26" ht="20.100000000000001" customHeight="1">
      <c r="A29" s="143"/>
      <c r="B29" s="91" t="str">
        <f>IF(L!$A$1=1,L!B202,IF(L!$A$1=2,L!C202,L!D202))</f>
        <v xml:space="preserve">2020 Nëntor </v>
      </c>
      <c r="C29" s="122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5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5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3"/>
      <c r="B30" s="91" t="str">
        <f>IF(L!$A$1=1,L!B203,IF(L!$A$1=2,L!C203,L!D203))</f>
        <v>2020 Dhjetor</v>
      </c>
      <c r="C30" s="122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5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5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3"/>
      <c r="B31" s="91" t="str">
        <f>IF(L!$A$1=1,L!B204,IF(L!$A$1=2,L!C204,L!D204))</f>
        <v>Gjithsej 2020</v>
      </c>
      <c r="C31" s="122">
        <f t="shared" ref="C31:C36" si="17">D31+J31+P31</f>
        <v>15065168.1</v>
      </c>
      <c r="D31" s="122">
        <f>SUM(E31:I31)</f>
        <v>6029249.8899999997</v>
      </c>
      <c r="E31" s="122">
        <f t="shared" ref="E31:I31" si="18">SUM(E19:E30)</f>
        <v>1166916.47</v>
      </c>
      <c r="F31" s="122">
        <f t="shared" si="18"/>
        <v>846452.57</v>
      </c>
      <c r="G31" s="122">
        <f t="shared" si="18"/>
        <v>139441.54999999999</v>
      </c>
      <c r="H31" s="122">
        <f t="shared" si="18"/>
        <v>190790</v>
      </c>
      <c r="I31" s="122">
        <f t="shared" si="18"/>
        <v>3685649.3</v>
      </c>
      <c r="J31" s="122">
        <f>SUM(K31:O31)</f>
        <v>6756359.79</v>
      </c>
      <c r="K31" s="122">
        <f t="shared" ref="K31:O31" si="19">SUM(K19:K30)</f>
        <v>5260577.8500000006</v>
      </c>
      <c r="L31" s="122">
        <f t="shared" si="19"/>
        <v>444358.87</v>
      </c>
      <c r="M31" s="122">
        <f t="shared" si="19"/>
        <v>63896.06</v>
      </c>
      <c r="N31" s="122">
        <f t="shared" si="19"/>
        <v>0</v>
      </c>
      <c r="O31" s="122">
        <f t="shared" si="19"/>
        <v>987527.01000000013</v>
      </c>
      <c r="P31" s="122">
        <f>SUM(Q31:U31)</f>
        <v>2279558.42</v>
      </c>
      <c r="Q31" s="122">
        <f t="shared" ref="Q31:U31" si="20">SUM(Q19:Q30)</f>
        <v>1293444.4999999998</v>
      </c>
      <c r="R31" s="122">
        <f t="shared" si="20"/>
        <v>370049.81</v>
      </c>
      <c r="S31" s="122">
        <f t="shared" si="20"/>
        <v>60566.549999999996</v>
      </c>
      <c r="T31" s="122">
        <f t="shared" si="20"/>
        <v>61000</v>
      </c>
      <c r="U31" s="122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22">
        <f t="shared" si="17"/>
        <v>641351.79999999993</v>
      </c>
      <c r="D32" s="123">
        <f>SUM(E32:I32)</f>
        <v>96016.08</v>
      </c>
      <c r="E32" s="123">
        <v>96016.08</v>
      </c>
      <c r="F32" s="123">
        <v>0</v>
      </c>
      <c r="G32" s="123">
        <v>0</v>
      </c>
      <c r="H32" s="123">
        <v>0</v>
      </c>
      <c r="I32" s="123">
        <v>0</v>
      </c>
      <c r="J32" s="125">
        <f>SUM(K32:O32)</f>
        <v>436775.25</v>
      </c>
      <c r="K32" s="123">
        <v>436775.25</v>
      </c>
      <c r="L32" s="123">
        <v>0</v>
      </c>
      <c r="M32" s="123">
        <v>0</v>
      </c>
      <c r="N32" s="123">
        <v>0</v>
      </c>
      <c r="O32" s="123">
        <v>0</v>
      </c>
      <c r="P32" s="125">
        <f>SUM(Q32:U32)</f>
        <v>108560.47</v>
      </c>
      <c r="Q32" s="123">
        <v>108560.47</v>
      </c>
      <c r="R32" s="123">
        <f t="shared" ref="R32:R43" si="21">S32+Y32+AE32</f>
        <v>0</v>
      </c>
      <c r="S32" s="123">
        <f t="shared" ref="S32:S43" si="22">T32+Z32+AF32</f>
        <v>0</v>
      </c>
      <c r="T32" s="123">
        <f t="shared" ref="T32:T43" si="23">U32+AA32+AG32</f>
        <v>0</v>
      </c>
      <c r="U32" s="123">
        <f t="shared" ref="U32:U43" si="24">V32+AB32+AH32</f>
        <v>0</v>
      </c>
    </row>
    <row r="33" spans="1:21">
      <c r="A33" s="142"/>
      <c r="B33" s="91" t="str">
        <f>IF(L!$A$1=1,L!B206,IF(L!$A$1=2,L!C206,L!D206))</f>
        <v>2021 Shkurt</v>
      </c>
      <c r="C33" s="122">
        <f t="shared" si="17"/>
        <v>1214981.8999999999</v>
      </c>
      <c r="D33" s="123">
        <f>SUM(E33:I33)</f>
        <v>927599.74</v>
      </c>
      <c r="E33" s="123">
        <v>0</v>
      </c>
      <c r="F33" s="123">
        <v>58391.42</v>
      </c>
      <c r="G33" s="123">
        <v>20988.080000000002</v>
      </c>
      <c r="H33" s="123">
        <v>0</v>
      </c>
      <c r="I33" s="123">
        <v>848220.24</v>
      </c>
      <c r="J33" s="125">
        <f>SUM(K33:O33)</f>
        <v>196600.28000000003</v>
      </c>
      <c r="K33" s="123">
        <v>0</v>
      </c>
      <c r="L33" s="123">
        <v>6153.98</v>
      </c>
      <c r="M33" s="123">
        <v>3340.91</v>
      </c>
      <c r="N33" s="123">
        <v>0</v>
      </c>
      <c r="O33" s="123">
        <v>187105.39</v>
      </c>
      <c r="P33" s="125">
        <f t="shared" ref="P33" si="25">SUM(Q33:U33)</f>
        <v>90781.88</v>
      </c>
      <c r="Q33" s="123">
        <v>0</v>
      </c>
      <c r="R33" s="123">
        <v>55324.34</v>
      </c>
      <c r="S33" s="123">
        <v>10958.49</v>
      </c>
      <c r="T33" s="123">
        <v>0</v>
      </c>
      <c r="U33" s="123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22">
        <f t="shared" si="17"/>
        <v>2041486.01</v>
      </c>
      <c r="D34" s="123">
        <f t="shared" ref="D34:D43" si="26">SUM(E34:I34)</f>
        <v>787062.29</v>
      </c>
      <c r="E34" s="123">
        <v>197039.82</v>
      </c>
      <c r="F34" s="123">
        <v>115108.63</v>
      </c>
      <c r="G34" s="123">
        <v>13394.81</v>
      </c>
      <c r="H34" s="123">
        <v>116197.07</v>
      </c>
      <c r="I34" s="123">
        <v>345321.96</v>
      </c>
      <c r="J34" s="125">
        <f t="shared" ref="J34:J43" si="27">SUM(K34:O34)</f>
        <v>988744.15</v>
      </c>
      <c r="K34" s="123">
        <v>960009.17</v>
      </c>
      <c r="L34" s="123">
        <v>19458.96</v>
      </c>
      <c r="M34" s="123">
        <v>9276.02</v>
      </c>
      <c r="N34" s="123"/>
      <c r="O34" s="123"/>
      <c r="P34" s="125">
        <f>SUM(Q34:U34)</f>
        <v>265679.57</v>
      </c>
      <c r="Q34" s="123">
        <v>204302.77</v>
      </c>
      <c r="R34" s="123">
        <v>49325.67</v>
      </c>
      <c r="S34" s="123">
        <v>5614.33</v>
      </c>
      <c r="T34" s="123">
        <v>3600</v>
      </c>
      <c r="U34" s="123">
        <v>2836.8</v>
      </c>
    </row>
    <row r="35" spans="1:21">
      <c r="A35" s="142"/>
      <c r="B35" s="91" t="str">
        <f>IF(L!$A$1=1,L!B208,IF(L!$A$1=2,L!C208,L!D208))</f>
        <v>2021 Prill</v>
      </c>
      <c r="C35" s="122">
        <f t="shared" si="17"/>
        <v>1479254.81</v>
      </c>
      <c r="D35" s="123">
        <f t="shared" si="26"/>
        <v>693620.09000000008</v>
      </c>
      <c r="E35" s="123">
        <v>98805.89</v>
      </c>
      <c r="F35" s="123">
        <v>52597.93</v>
      </c>
      <c r="G35" s="123">
        <v>13836.34</v>
      </c>
      <c r="H35" s="123">
        <v>37724.79</v>
      </c>
      <c r="I35" s="123">
        <v>490655.14</v>
      </c>
      <c r="J35" s="125">
        <f t="shared" si="27"/>
        <v>608588.43999999994</v>
      </c>
      <c r="K35" s="123">
        <v>436953.93</v>
      </c>
      <c r="L35" s="123">
        <v>59367.85</v>
      </c>
      <c r="M35" s="123">
        <v>6049.01</v>
      </c>
      <c r="N35" s="123">
        <v>0</v>
      </c>
      <c r="O35" s="123">
        <v>106217.65</v>
      </c>
      <c r="P35" s="125">
        <f t="shared" ref="P35:P43" si="28">SUM(Q35:U35)</f>
        <v>177046.28</v>
      </c>
      <c r="Q35" s="123">
        <v>97065.69</v>
      </c>
      <c r="R35" s="123">
        <v>44837.09</v>
      </c>
      <c r="S35" s="123">
        <v>4608.5</v>
      </c>
      <c r="T35" s="123">
        <v>26300</v>
      </c>
      <c r="U35" s="123">
        <v>4235</v>
      </c>
    </row>
    <row r="36" spans="1:21">
      <c r="A36" s="142"/>
      <c r="B36" s="91" t="str">
        <f>IF(L!$A$1=1,L!B209,IF(L!$A$1=2,L!C209,L!D209))</f>
        <v>2021 Maj</v>
      </c>
      <c r="C36" s="122">
        <f t="shared" si="17"/>
        <v>988702.79</v>
      </c>
      <c r="D36" s="123">
        <f>SUM(E36:I36)</f>
        <v>384614.14</v>
      </c>
      <c r="E36" s="123">
        <v>97636.97</v>
      </c>
      <c r="F36" s="123">
        <v>58459.87</v>
      </c>
      <c r="G36" s="123">
        <v>13244.48</v>
      </c>
      <c r="H36" s="123">
        <v>68120</v>
      </c>
      <c r="I36" s="123">
        <v>147152.82</v>
      </c>
      <c r="J36" s="125">
        <f>SUM(K36:O36)</f>
        <v>483367.83</v>
      </c>
      <c r="K36" s="123">
        <v>436159.92</v>
      </c>
      <c r="L36" s="123">
        <v>8928.7099999999991</v>
      </c>
      <c r="M36" s="123">
        <v>2279.1999999999998</v>
      </c>
      <c r="N36" s="123">
        <v>0</v>
      </c>
      <c r="O36" s="123">
        <v>36000</v>
      </c>
      <c r="P36" s="125">
        <f t="shared" si="28"/>
        <v>120720.82</v>
      </c>
      <c r="Q36" s="123">
        <v>97788.44</v>
      </c>
      <c r="R36" s="123">
        <v>22582.38</v>
      </c>
      <c r="S36" s="123">
        <v>0</v>
      </c>
      <c r="T36" s="123">
        <v>350</v>
      </c>
      <c r="U36" s="123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22">
        <f t="shared" ref="C37:C43" si="29">D37+J37+P37</f>
        <v>1226387.5999999999</v>
      </c>
      <c r="D37" s="123">
        <f t="shared" si="26"/>
        <v>479449.68</v>
      </c>
      <c r="E37" s="123">
        <v>98930.28</v>
      </c>
      <c r="F37" s="123">
        <v>79128.78</v>
      </c>
      <c r="G37" s="123">
        <v>11942.99</v>
      </c>
      <c r="H37" s="123">
        <v>34300</v>
      </c>
      <c r="I37" s="123">
        <v>255147.63</v>
      </c>
      <c r="J37" s="125">
        <f>SUM(K37:O37)</f>
        <v>549209.71</v>
      </c>
      <c r="K37" s="123">
        <v>436592.3</v>
      </c>
      <c r="L37" s="123">
        <v>19098.689999999999</v>
      </c>
      <c r="M37" s="123">
        <v>10386.129999999999</v>
      </c>
      <c r="N37" s="123">
        <v>0</v>
      </c>
      <c r="O37" s="123">
        <v>83132.59</v>
      </c>
      <c r="P37" s="125">
        <f t="shared" si="28"/>
        <v>197728.21</v>
      </c>
      <c r="Q37" s="123">
        <v>81370.3</v>
      </c>
      <c r="R37" s="123">
        <v>30797.39</v>
      </c>
      <c r="S37" s="123">
        <v>10674.55</v>
      </c>
      <c r="T37" s="123">
        <v>15600</v>
      </c>
      <c r="U37" s="123">
        <v>59285.97</v>
      </c>
    </row>
    <row r="38" spans="1:21">
      <c r="A38" s="142"/>
      <c r="B38" s="91" t="str">
        <f>IF(L!$A$1=1,L!B211,IF(L!$A$1=2,L!C211,L!D211))</f>
        <v>2021 Korrik</v>
      </c>
      <c r="C38" s="122">
        <f t="shared" si="29"/>
        <v>1047026.39</v>
      </c>
      <c r="D38" s="123">
        <f t="shared" si="26"/>
        <v>482709.92</v>
      </c>
      <c r="E38" s="123">
        <v>98582.73</v>
      </c>
      <c r="F38" s="123">
        <v>87553.5</v>
      </c>
      <c r="G38" s="123">
        <v>11520.96</v>
      </c>
      <c r="H38" s="123">
        <v>25650</v>
      </c>
      <c r="I38" s="123">
        <v>259402.73</v>
      </c>
      <c r="J38" s="125">
        <f t="shared" si="27"/>
        <v>463972.12</v>
      </c>
      <c r="K38" s="123">
        <v>438310.2</v>
      </c>
      <c r="L38" s="123">
        <v>15037.47</v>
      </c>
      <c r="M38" s="123">
        <v>2483.9</v>
      </c>
      <c r="N38" s="123">
        <v>0</v>
      </c>
      <c r="O38" s="123">
        <v>8140.55</v>
      </c>
      <c r="P38" s="125">
        <f t="shared" si="28"/>
        <v>100344.35</v>
      </c>
      <c r="Q38" s="123">
        <v>77649.440000000002</v>
      </c>
      <c r="R38" s="123">
        <v>19832.91</v>
      </c>
      <c r="S38" s="123">
        <v>0</v>
      </c>
      <c r="T38" s="123">
        <v>9450</v>
      </c>
      <c r="U38" s="123">
        <v>-6588</v>
      </c>
    </row>
    <row r="39" spans="1:21">
      <c r="A39" s="142"/>
      <c r="B39" s="91" t="str">
        <f>IF(L!$A$1=1,L!B212,IF(L!$A$1=2,L!C212,L!D212))</f>
        <v>2021 Gusht</v>
      </c>
      <c r="C39" s="122">
        <f t="shared" si="29"/>
        <v>1068001.8500000001</v>
      </c>
      <c r="D39" s="123">
        <f t="shared" si="26"/>
        <v>462527.49</v>
      </c>
      <c r="E39" s="123">
        <v>96696.92</v>
      </c>
      <c r="F39" s="123">
        <v>87285.65</v>
      </c>
      <c r="G39" s="123">
        <v>13446.25</v>
      </c>
      <c r="H39" s="123">
        <v>40899.99</v>
      </c>
      <c r="I39" s="123">
        <v>224198.68</v>
      </c>
      <c r="J39" s="125">
        <f t="shared" si="27"/>
        <v>463289.75</v>
      </c>
      <c r="K39" s="123">
        <v>438738.38</v>
      </c>
      <c r="L39" s="123">
        <v>1574.65</v>
      </c>
      <c r="M39" s="123">
        <v>1397.72</v>
      </c>
      <c r="N39" s="123">
        <v>0</v>
      </c>
      <c r="O39" s="123">
        <v>21579</v>
      </c>
      <c r="P39" s="125">
        <f t="shared" si="28"/>
        <v>142184.60999999999</v>
      </c>
      <c r="Q39" s="123">
        <v>87399.96</v>
      </c>
      <c r="R39" s="123">
        <v>11268.03</v>
      </c>
      <c r="S39" s="123">
        <v>6106.62</v>
      </c>
      <c r="T39" s="123">
        <v>150</v>
      </c>
      <c r="U39" s="123">
        <v>37260</v>
      </c>
    </row>
    <row r="40" spans="1:21">
      <c r="A40" s="142"/>
      <c r="B40" s="91" t="str">
        <f>IF(L!$A$1=1,L!B213,IF(L!$A$1=2,L!C213,L!D213))</f>
        <v>2021 Shtator</v>
      </c>
      <c r="C40" s="122">
        <f t="shared" si="29"/>
        <v>0</v>
      </c>
      <c r="D40" s="123">
        <f t="shared" si="26"/>
        <v>0</v>
      </c>
      <c r="E40" s="123">
        <f t="shared" ref="E40:E43" si="30">F40+L40+R40</f>
        <v>0</v>
      </c>
      <c r="F40" s="123">
        <f t="shared" ref="F40:F43" si="31">G40+M40+S40</f>
        <v>0</v>
      </c>
      <c r="G40" s="123">
        <f t="shared" ref="G40:G43" si="32">H40+N40+T40</f>
        <v>0</v>
      </c>
      <c r="H40" s="123">
        <f t="shared" ref="H40:H43" si="33">I40+O40+U40</f>
        <v>0</v>
      </c>
      <c r="I40" s="123">
        <f t="shared" ref="I40:I43" si="34">J40+P40+V40</f>
        <v>0</v>
      </c>
      <c r="J40" s="125">
        <f t="shared" si="27"/>
        <v>0</v>
      </c>
      <c r="K40" s="123">
        <f t="shared" ref="K40:K43" si="35">L40+R40+X40</f>
        <v>0</v>
      </c>
      <c r="L40" s="123">
        <f t="shared" ref="L40:L43" si="36">M40+S40+Y40</f>
        <v>0</v>
      </c>
      <c r="M40" s="123">
        <f t="shared" ref="M40:M43" si="37">N40+T40+Z40</f>
        <v>0</v>
      </c>
      <c r="N40" s="123">
        <v>0</v>
      </c>
      <c r="O40" s="123">
        <f t="shared" ref="O40:O43" si="38">P40+V40+AB40</f>
        <v>0</v>
      </c>
      <c r="P40" s="125">
        <f t="shared" si="28"/>
        <v>0</v>
      </c>
      <c r="Q40" s="123">
        <f t="shared" ref="Q40:Q43" si="39">R40+X40+AD40</f>
        <v>0</v>
      </c>
      <c r="R40" s="123">
        <f t="shared" si="21"/>
        <v>0</v>
      </c>
      <c r="S40" s="123">
        <f t="shared" si="22"/>
        <v>0</v>
      </c>
      <c r="T40" s="123">
        <f t="shared" si="23"/>
        <v>0</v>
      </c>
      <c r="U40" s="123">
        <f t="shared" si="24"/>
        <v>0</v>
      </c>
    </row>
    <row r="41" spans="1:21">
      <c r="A41" s="142"/>
      <c r="B41" s="91" t="str">
        <f>IF(L!$A$1=1,L!B214,IF(L!$A$1=2,L!C214,L!D214))</f>
        <v>2021 Tetor</v>
      </c>
      <c r="C41" s="122">
        <f t="shared" si="29"/>
        <v>0</v>
      </c>
      <c r="D41" s="123">
        <f t="shared" si="26"/>
        <v>0</v>
      </c>
      <c r="E41" s="123">
        <f t="shared" si="30"/>
        <v>0</v>
      </c>
      <c r="F41" s="123">
        <f t="shared" si="31"/>
        <v>0</v>
      </c>
      <c r="G41" s="123">
        <f t="shared" si="32"/>
        <v>0</v>
      </c>
      <c r="H41" s="123">
        <f t="shared" si="33"/>
        <v>0</v>
      </c>
      <c r="I41" s="123">
        <f t="shared" si="34"/>
        <v>0</v>
      </c>
      <c r="J41" s="125">
        <f t="shared" si="27"/>
        <v>0</v>
      </c>
      <c r="K41" s="123">
        <f t="shared" si="35"/>
        <v>0</v>
      </c>
      <c r="L41" s="123">
        <f t="shared" si="36"/>
        <v>0</v>
      </c>
      <c r="M41" s="123">
        <f t="shared" si="37"/>
        <v>0</v>
      </c>
      <c r="N41" s="123">
        <v>0</v>
      </c>
      <c r="O41" s="123">
        <f t="shared" si="38"/>
        <v>0</v>
      </c>
      <c r="P41" s="125">
        <f t="shared" si="28"/>
        <v>0</v>
      </c>
      <c r="Q41" s="123">
        <f t="shared" si="39"/>
        <v>0</v>
      </c>
      <c r="R41" s="123">
        <f t="shared" si="21"/>
        <v>0</v>
      </c>
      <c r="S41" s="123">
        <f t="shared" si="22"/>
        <v>0</v>
      </c>
      <c r="T41" s="123">
        <f t="shared" si="23"/>
        <v>0</v>
      </c>
      <c r="U41" s="123">
        <f t="shared" si="24"/>
        <v>0</v>
      </c>
    </row>
    <row r="42" spans="1:21">
      <c r="A42" s="142"/>
      <c r="B42" s="91" t="str">
        <f>IF(L!$A$1=1,L!B215,IF(L!$A$1=2,L!C215,L!D215))</f>
        <v xml:space="preserve">2021 Nëntor </v>
      </c>
      <c r="C42" s="122">
        <f t="shared" si="29"/>
        <v>0</v>
      </c>
      <c r="D42" s="123">
        <f t="shared" si="26"/>
        <v>0</v>
      </c>
      <c r="E42" s="123">
        <f t="shared" si="30"/>
        <v>0</v>
      </c>
      <c r="F42" s="123">
        <f t="shared" si="31"/>
        <v>0</v>
      </c>
      <c r="G42" s="123">
        <f t="shared" si="32"/>
        <v>0</v>
      </c>
      <c r="H42" s="123">
        <f t="shared" si="33"/>
        <v>0</v>
      </c>
      <c r="I42" s="123">
        <f t="shared" si="34"/>
        <v>0</v>
      </c>
      <c r="J42" s="125">
        <f t="shared" si="27"/>
        <v>0</v>
      </c>
      <c r="K42" s="123">
        <f t="shared" si="35"/>
        <v>0</v>
      </c>
      <c r="L42" s="123">
        <f t="shared" si="36"/>
        <v>0</v>
      </c>
      <c r="M42" s="123">
        <f t="shared" si="37"/>
        <v>0</v>
      </c>
      <c r="N42" s="123">
        <v>0</v>
      </c>
      <c r="O42" s="123">
        <f t="shared" si="38"/>
        <v>0</v>
      </c>
      <c r="P42" s="125">
        <f t="shared" si="28"/>
        <v>0</v>
      </c>
      <c r="Q42" s="123">
        <f t="shared" si="39"/>
        <v>0</v>
      </c>
      <c r="R42" s="123">
        <f t="shared" si="21"/>
        <v>0</v>
      </c>
      <c r="S42" s="123">
        <f t="shared" si="22"/>
        <v>0</v>
      </c>
      <c r="T42" s="123">
        <f t="shared" si="23"/>
        <v>0</v>
      </c>
      <c r="U42" s="123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2">
        <f t="shared" si="29"/>
        <v>0</v>
      </c>
      <c r="D43" s="124">
        <f t="shared" si="26"/>
        <v>0</v>
      </c>
      <c r="E43" s="124">
        <f t="shared" si="30"/>
        <v>0</v>
      </c>
      <c r="F43" s="124">
        <f t="shared" si="31"/>
        <v>0</v>
      </c>
      <c r="G43" s="124">
        <f t="shared" si="32"/>
        <v>0</v>
      </c>
      <c r="H43" s="124">
        <f t="shared" si="33"/>
        <v>0</v>
      </c>
      <c r="I43" s="124">
        <f t="shared" si="34"/>
        <v>0</v>
      </c>
      <c r="J43" s="122">
        <f t="shared" si="27"/>
        <v>0</v>
      </c>
      <c r="K43" s="124">
        <f t="shared" si="35"/>
        <v>0</v>
      </c>
      <c r="L43" s="124">
        <f t="shared" si="36"/>
        <v>0</v>
      </c>
      <c r="M43" s="124">
        <f t="shared" si="37"/>
        <v>0</v>
      </c>
      <c r="N43" s="123">
        <v>0</v>
      </c>
      <c r="O43" s="124">
        <f t="shared" si="38"/>
        <v>0</v>
      </c>
      <c r="P43" s="125">
        <f t="shared" si="28"/>
        <v>0</v>
      </c>
      <c r="Q43" s="124">
        <f t="shared" si="39"/>
        <v>0</v>
      </c>
      <c r="R43" s="124">
        <f t="shared" si="21"/>
        <v>0</v>
      </c>
      <c r="S43" s="124">
        <f t="shared" si="22"/>
        <v>0</v>
      </c>
      <c r="T43" s="124">
        <f t="shared" si="23"/>
        <v>0</v>
      </c>
      <c r="U43" s="124">
        <f t="shared" si="24"/>
        <v>0</v>
      </c>
    </row>
    <row r="44" spans="1:21">
      <c r="A44" s="120"/>
      <c r="B44" s="91" t="str">
        <f>IF(L!$A$1=1,L!B217,IF(L!$A$1=2,L!C217,L!D217))</f>
        <v>Gjithsej 2021</v>
      </c>
      <c r="C44" s="122">
        <f>SUM(C32:C43)</f>
        <v>9707193.1499999985</v>
      </c>
      <c r="D44" s="122">
        <f t="shared" ref="D44:U44" si="40">SUM(D32:D43)</f>
        <v>4313599.4300000006</v>
      </c>
      <c r="E44" s="122">
        <f t="shared" si="40"/>
        <v>783708.69000000006</v>
      </c>
      <c r="F44" s="122">
        <f t="shared" si="40"/>
        <v>538525.78</v>
      </c>
      <c r="G44" s="122">
        <f t="shared" si="40"/>
        <v>98373.91</v>
      </c>
      <c r="H44" s="122">
        <f t="shared" si="40"/>
        <v>322891.84999999998</v>
      </c>
      <c r="I44" s="122">
        <f t="shared" si="40"/>
        <v>2570099.2000000002</v>
      </c>
      <c r="J44" s="122">
        <f t="shared" si="40"/>
        <v>4190547.5300000003</v>
      </c>
      <c r="K44" s="122">
        <f t="shared" si="40"/>
        <v>3583539.15</v>
      </c>
      <c r="L44" s="122">
        <f t="shared" si="40"/>
        <v>129620.31</v>
      </c>
      <c r="M44" s="122">
        <f t="shared" si="40"/>
        <v>35212.890000000007</v>
      </c>
      <c r="N44" s="122">
        <f t="shared" si="40"/>
        <v>0</v>
      </c>
      <c r="O44" s="122">
        <f t="shared" si="40"/>
        <v>442175.18</v>
      </c>
      <c r="P44" s="122">
        <f t="shared" si="40"/>
        <v>1203046.19</v>
      </c>
      <c r="Q44" s="122">
        <f t="shared" si="40"/>
        <v>754137.07000000007</v>
      </c>
      <c r="R44" s="122">
        <f t="shared" si="40"/>
        <v>233967.81</v>
      </c>
      <c r="S44" s="122">
        <f t="shared" si="40"/>
        <v>37962.49</v>
      </c>
      <c r="T44" s="122">
        <f t="shared" si="40"/>
        <v>55450</v>
      </c>
      <c r="U44" s="122">
        <f t="shared" si="40"/>
        <v>121528.82</v>
      </c>
    </row>
    <row r="47" spans="1:21">
      <c r="F47" s="134"/>
    </row>
    <row r="48" spans="1:21">
      <c r="C48" s="134"/>
    </row>
    <row r="49" spans="3:3">
      <c r="C49" s="134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 J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tabSelected="1" zoomScale="60" zoomScaleNormal="60" zoomScaleSheetLayoutView="70" workbookViewId="0">
      <pane xSplit="2" ySplit="3" topLeftCell="C19" activePane="bottomRight" state="frozen"/>
      <selection pane="topRight" activeCell="C1" sqref="C1"/>
      <selection pane="bottomLeft" activeCell="A9" sqref="A9"/>
      <selection pane="bottomRight" activeCell="M36" sqref="M36"/>
    </sheetView>
  </sheetViews>
  <sheetFormatPr defaultColWidth="9.140625" defaultRowHeight="15"/>
  <cols>
    <col min="1" max="1" width="3.710937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5">
        <v>2019</v>
      </c>
      <c r="B4" s="97" t="str">
        <f>IF(L!$A$1=1,L!B179,IF(L!$A$1=2,L!C179,L!D179))</f>
        <v>2019 Janar</v>
      </c>
      <c r="C4" s="115">
        <f>SUM(D4:N4)</f>
        <v>81602.259999999995</v>
      </c>
      <c r="D4" s="116">
        <v>36115.71</v>
      </c>
      <c r="E4" s="116">
        <v>6560</v>
      </c>
      <c r="F4" s="116">
        <v>3229</v>
      </c>
      <c r="G4" s="116">
        <v>1062.0999999999999</v>
      </c>
      <c r="H4" s="116">
        <v>1910.14</v>
      </c>
      <c r="I4" s="116">
        <v>1838.49</v>
      </c>
      <c r="J4" s="116">
        <v>2397</v>
      </c>
      <c r="K4" s="116">
        <v>280</v>
      </c>
      <c r="L4" s="117">
        <v>15773.82</v>
      </c>
      <c r="M4" s="117">
        <v>1870</v>
      </c>
      <c r="N4" s="117">
        <v>10566</v>
      </c>
    </row>
    <row r="5" spans="1:14" s="3" customFormat="1" ht="21.95" customHeight="1">
      <c r="A5" s="145"/>
      <c r="B5" s="97" t="str">
        <f>IF(L!$A$1=1,L!B180,IF(L!$A$1=2,L!C180,L!D180))</f>
        <v>2019 Shkurt</v>
      </c>
      <c r="C5" s="115">
        <f t="shared" ref="C5:C15" si="0">SUM(D5:N5)</f>
        <v>115754.79</v>
      </c>
      <c r="D5" s="116">
        <v>28729.759999999998</v>
      </c>
      <c r="E5" s="116">
        <v>6130</v>
      </c>
      <c r="F5" s="116">
        <v>9975</v>
      </c>
      <c r="G5" s="116">
        <v>298.89</v>
      </c>
      <c r="H5" s="116">
        <v>5932.64</v>
      </c>
      <c r="I5" s="116">
        <v>16410.52</v>
      </c>
      <c r="J5" s="116">
        <v>2563.5</v>
      </c>
      <c r="K5" s="116">
        <v>990</v>
      </c>
      <c r="L5" s="117">
        <v>30096.78</v>
      </c>
      <c r="M5" s="117">
        <v>1342.7</v>
      </c>
      <c r="N5" s="117">
        <v>13285</v>
      </c>
    </row>
    <row r="6" spans="1:14" s="3" customFormat="1" ht="21.95" customHeight="1">
      <c r="A6" s="145"/>
      <c r="B6" s="97" t="str">
        <f>IF(L!$A$1=1,L!B181,IF(L!$A$1=2,L!C181,L!D181))</f>
        <v xml:space="preserve">2019 Mars </v>
      </c>
      <c r="C6" s="115">
        <f t="shared" si="0"/>
        <v>89949.5</v>
      </c>
      <c r="D6" s="116">
        <v>39958.959999999999</v>
      </c>
      <c r="E6" s="116">
        <v>6550</v>
      </c>
      <c r="F6" s="116">
        <v>2504</v>
      </c>
      <c r="G6" s="116">
        <v>1312.14</v>
      </c>
      <c r="H6" s="116">
        <v>6350</v>
      </c>
      <c r="I6" s="116">
        <v>2792.13</v>
      </c>
      <c r="J6" s="116">
        <v>3329</v>
      </c>
      <c r="K6" s="116">
        <v>940</v>
      </c>
      <c r="L6" s="117">
        <v>14300.970000000001</v>
      </c>
      <c r="M6" s="117">
        <v>1797.3</v>
      </c>
      <c r="N6" s="117">
        <v>10115</v>
      </c>
    </row>
    <row r="7" spans="1:14" s="3" customFormat="1" ht="21.95" customHeight="1">
      <c r="A7" s="145"/>
      <c r="B7" s="97" t="str">
        <f>IF(L!$A$1=1,L!B182,IF(L!$A$1=2,L!C182,L!D182))</f>
        <v>2019 Prill</v>
      </c>
      <c r="C7" s="115">
        <f t="shared" si="0"/>
        <v>109444.21999999999</v>
      </c>
      <c r="D7" s="116">
        <v>51699</v>
      </c>
      <c r="E7" s="116">
        <v>6730</v>
      </c>
      <c r="F7" s="116">
        <v>7065</v>
      </c>
      <c r="G7" s="116">
        <v>54.34</v>
      </c>
      <c r="H7" s="116">
        <v>1551.5</v>
      </c>
      <c r="I7" s="116">
        <v>1544.48</v>
      </c>
      <c r="J7" s="116">
        <v>3814.7</v>
      </c>
      <c r="K7" s="116">
        <v>1265</v>
      </c>
      <c r="L7" s="117">
        <v>19885.199999999997</v>
      </c>
      <c r="M7" s="117">
        <v>1915</v>
      </c>
      <c r="N7" s="117">
        <v>13920</v>
      </c>
    </row>
    <row r="8" spans="1:14" s="3" customFormat="1" ht="21.95" customHeight="1">
      <c r="A8" s="145"/>
      <c r="B8" s="97" t="str">
        <f>IF(L!$A$1=1,L!B183,IF(L!$A$1=2,L!C183,L!D183))</f>
        <v>2019 Maj</v>
      </c>
      <c r="C8" s="115">
        <f t="shared" si="0"/>
        <v>103567.32</v>
      </c>
      <c r="D8" s="116">
        <v>38871.32</v>
      </c>
      <c r="E8" s="116">
        <v>7900</v>
      </c>
      <c r="F8" s="116">
        <v>6307</v>
      </c>
      <c r="G8" s="116">
        <v>1109.55</v>
      </c>
      <c r="H8" s="116">
        <v>1978.9</v>
      </c>
      <c r="I8" s="116">
        <v>176.97</v>
      </c>
      <c r="J8" s="118">
        <v>2465.5</v>
      </c>
      <c r="K8" s="116">
        <v>1290</v>
      </c>
      <c r="L8" s="117">
        <v>26317.08</v>
      </c>
      <c r="M8" s="117">
        <v>3195</v>
      </c>
      <c r="N8" s="117">
        <v>13956</v>
      </c>
    </row>
    <row r="9" spans="1:14" s="3" customFormat="1" ht="21.95" customHeight="1">
      <c r="A9" s="145"/>
      <c r="B9" s="97" t="str">
        <f>IF(L!$A$1=1,L!B184,IF(L!$A$1=2,L!C184,L!D184))</f>
        <v>2019 Qershor</v>
      </c>
      <c r="C9" s="115">
        <f t="shared" si="0"/>
        <v>115294.65</v>
      </c>
      <c r="D9" s="116">
        <v>52075.49</v>
      </c>
      <c r="E9" s="116">
        <v>6080</v>
      </c>
      <c r="F9" s="116">
        <v>6843</v>
      </c>
      <c r="G9" s="116">
        <v>694.54</v>
      </c>
      <c r="H9" s="116">
        <v>5057</v>
      </c>
      <c r="I9" s="116">
        <v>176.97</v>
      </c>
      <c r="J9" s="118">
        <v>4085.5</v>
      </c>
      <c r="K9" s="116">
        <v>1290</v>
      </c>
      <c r="L9" s="117">
        <v>27526.15</v>
      </c>
      <c r="M9" s="117">
        <v>730</v>
      </c>
      <c r="N9" s="117">
        <v>10736</v>
      </c>
    </row>
    <row r="10" spans="1:14" s="3" customFormat="1" ht="21.95" customHeight="1">
      <c r="A10" s="145"/>
      <c r="B10" s="97" t="str">
        <f>IF(L!$A$1=1,L!B185,IF(L!$A$1=2,L!C185,L!D185))</f>
        <v>2019 Korrik</v>
      </c>
      <c r="C10" s="115">
        <f t="shared" si="0"/>
        <v>106314.15</v>
      </c>
      <c r="D10" s="116">
        <v>39574.67</v>
      </c>
      <c r="E10" s="116">
        <v>9010</v>
      </c>
      <c r="F10" s="116">
        <v>6383</v>
      </c>
      <c r="G10" s="116">
        <v>2126.54</v>
      </c>
      <c r="H10" s="116">
        <v>10676.12</v>
      </c>
      <c r="I10" s="116">
        <v>0</v>
      </c>
      <c r="J10" s="116">
        <v>2240.5</v>
      </c>
      <c r="K10" s="116">
        <v>240</v>
      </c>
      <c r="L10" s="117">
        <v>15883.32</v>
      </c>
      <c r="M10" s="117">
        <v>2555</v>
      </c>
      <c r="N10" s="117">
        <v>17625</v>
      </c>
    </row>
    <row r="11" spans="1:14" s="3" customFormat="1" ht="21.95" customHeight="1">
      <c r="A11" s="145"/>
      <c r="B11" s="97" t="str">
        <f>IF(L!$A$1=1,L!B186,IF(L!$A$1=2,L!C186,L!D186))</f>
        <v>2019 Gusht</v>
      </c>
      <c r="C11" s="115">
        <f t="shared" si="0"/>
        <v>124543.68000000001</v>
      </c>
      <c r="D11" s="116">
        <v>46345.86</v>
      </c>
      <c r="E11" s="116">
        <v>9980</v>
      </c>
      <c r="F11" s="116">
        <v>9989</v>
      </c>
      <c r="G11" s="116">
        <v>1788.35</v>
      </c>
      <c r="H11" s="116">
        <v>14060.95</v>
      </c>
      <c r="I11" s="116">
        <v>0</v>
      </c>
      <c r="J11" s="116">
        <v>3164</v>
      </c>
      <c r="K11" s="116">
        <v>180</v>
      </c>
      <c r="L11" s="117">
        <v>15432.52</v>
      </c>
      <c r="M11" s="117">
        <v>1540</v>
      </c>
      <c r="N11" s="117">
        <v>22063</v>
      </c>
    </row>
    <row r="12" spans="1:14" s="3" customFormat="1" ht="21.95" customHeight="1">
      <c r="A12" s="145"/>
      <c r="B12" s="97" t="str">
        <f>IF(L!$A$1=1,L!B187,IF(L!$A$1=2,L!C187,L!D187))</f>
        <v>2019 Shtator</v>
      </c>
      <c r="C12" s="115">
        <f t="shared" si="0"/>
        <v>152641.32999999999</v>
      </c>
      <c r="D12" s="116">
        <v>37758.54</v>
      </c>
      <c r="E12" s="116">
        <v>7710</v>
      </c>
      <c r="F12" s="116">
        <v>7338</v>
      </c>
      <c r="G12" s="116">
        <v>1319.75</v>
      </c>
      <c r="H12" s="116">
        <v>2495.75</v>
      </c>
      <c r="I12" s="116">
        <v>55502.7</v>
      </c>
      <c r="J12" s="116">
        <v>2787</v>
      </c>
      <c r="K12" s="116">
        <v>1065</v>
      </c>
      <c r="L12" s="117">
        <v>18749.59</v>
      </c>
      <c r="M12" s="117">
        <v>1070</v>
      </c>
      <c r="N12" s="117">
        <v>16845</v>
      </c>
    </row>
    <row r="13" spans="1:14" s="3" customFormat="1" ht="21.95" customHeight="1">
      <c r="A13" s="145"/>
      <c r="B13" s="97" t="str">
        <f>IF(L!$A$1=1,L!B188,IF(L!$A$1=2,L!C188,L!D188))</f>
        <v>2019 Tetor</v>
      </c>
      <c r="C13" s="115">
        <f t="shared" si="0"/>
        <v>102967.07</v>
      </c>
      <c r="D13" s="116">
        <v>27727.75</v>
      </c>
      <c r="E13" s="116">
        <v>8130</v>
      </c>
      <c r="F13" s="116">
        <v>5946</v>
      </c>
      <c r="G13" s="116">
        <v>184</v>
      </c>
      <c r="H13" s="116">
        <v>4553.8</v>
      </c>
      <c r="I13" s="116">
        <v>11729.8</v>
      </c>
      <c r="J13" s="116">
        <v>3486.5</v>
      </c>
      <c r="K13" s="116">
        <v>1350</v>
      </c>
      <c r="L13" s="117">
        <v>18993.22</v>
      </c>
      <c r="M13" s="117">
        <v>1965</v>
      </c>
      <c r="N13" s="117">
        <v>18901</v>
      </c>
    </row>
    <row r="14" spans="1:14" s="3" customFormat="1" ht="21.95" customHeight="1">
      <c r="A14" s="145"/>
      <c r="B14" s="97" t="str">
        <f>IF(L!$A$1=1,L!B189,IF(L!$A$1=2,L!C189,L!D189))</f>
        <v xml:space="preserve">2019 Nëntor </v>
      </c>
      <c r="C14" s="115">
        <f t="shared" si="0"/>
        <v>91955.930000000008</v>
      </c>
      <c r="D14" s="116">
        <v>26889.02</v>
      </c>
      <c r="E14" s="116">
        <v>7040</v>
      </c>
      <c r="F14" s="116">
        <v>5838</v>
      </c>
      <c r="G14" s="116">
        <v>2481.31</v>
      </c>
      <c r="H14" s="116">
        <v>6888.52</v>
      </c>
      <c r="I14" s="116">
        <v>8169.3</v>
      </c>
      <c r="J14" s="116">
        <v>2553.5</v>
      </c>
      <c r="K14" s="116">
        <v>1395</v>
      </c>
      <c r="L14" s="117">
        <v>14120.28</v>
      </c>
      <c r="M14" s="117">
        <v>295</v>
      </c>
      <c r="N14" s="117">
        <v>16286</v>
      </c>
    </row>
    <row r="15" spans="1:14" s="3" customFormat="1" ht="21.95" customHeight="1">
      <c r="A15" s="145"/>
      <c r="B15" s="97" t="str">
        <f>IF(L!$A$1=1,L!B190,IF(L!$A$1=2,L!C190,L!D190))</f>
        <v>2019 Dhjetor</v>
      </c>
      <c r="C15" s="115">
        <f t="shared" si="0"/>
        <v>114483.47</v>
      </c>
      <c r="D15" s="116">
        <v>33540.29</v>
      </c>
      <c r="E15" s="116">
        <v>9030</v>
      </c>
      <c r="F15" s="116">
        <v>9501</v>
      </c>
      <c r="G15" s="116">
        <v>1129.0999999999999</v>
      </c>
      <c r="H15" s="116">
        <v>5723.1</v>
      </c>
      <c r="I15" s="116">
        <v>10782.58</v>
      </c>
      <c r="J15" s="116">
        <v>4809</v>
      </c>
      <c r="K15" s="116">
        <v>1380</v>
      </c>
      <c r="L15" s="117">
        <v>16218.900000000001</v>
      </c>
      <c r="M15" s="117">
        <v>479</v>
      </c>
      <c r="N15" s="117">
        <v>21890.5</v>
      </c>
    </row>
    <row r="16" spans="1:14" s="3" customFormat="1" ht="21.95" customHeight="1">
      <c r="A16" s="145"/>
      <c r="B16" s="96" t="str">
        <f>IF(L!$A$1=1,L!B191,IF(L!$A$1=2,L!C191,L!D191))</f>
        <v>Gjithsej 2019</v>
      </c>
      <c r="C16" s="119">
        <f>SUM(C4:C15)</f>
        <v>1308518.3699999999</v>
      </c>
      <c r="D16" s="119">
        <f t="shared" ref="D16:N16" si="1">SUM(D4:D15)</f>
        <v>459286.36999999994</v>
      </c>
      <c r="E16" s="119">
        <f t="shared" si="1"/>
        <v>90850</v>
      </c>
      <c r="F16" s="119">
        <f t="shared" si="1"/>
        <v>80918</v>
      </c>
      <c r="G16" s="119">
        <f t="shared" si="1"/>
        <v>13560.61</v>
      </c>
      <c r="H16" s="119">
        <f t="shared" si="1"/>
        <v>67178.420000000013</v>
      </c>
      <c r="I16" s="119">
        <f t="shared" si="1"/>
        <v>109123.94000000002</v>
      </c>
      <c r="J16" s="119">
        <f t="shared" si="1"/>
        <v>37695.699999999997</v>
      </c>
      <c r="K16" s="119">
        <f t="shared" si="1"/>
        <v>11665</v>
      </c>
      <c r="L16" s="119">
        <f t="shared" si="1"/>
        <v>233297.83</v>
      </c>
      <c r="M16" s="119">
        <f t="shared" si="1"/>
        <v>18754</v>
      </c>
      <c r="N16" s="119">
        <f t="shared" si="1"/>
        <v>186188.5</v>
      </c>
    </row>
    <row r="17" spans="1:15" s="3" customFormat="1" ht="20.100000000000001" customHeight="1">
      <c r="A17" s="145">
        <v>2020</v>
      </c>
      <c r="B17" s="97" t="str">
        <f>IF(L!$A$1=1,L!B192,IF(L!$A$1=2,L!C192,L!D192))</f>
        <v>2020 Janar</v>
      </c>
      <c r="C17" s="115">
        <f>SUM(D17:N17)</f>
        <v>94048.2</v>
      </c>
      <c r="D17" s="116">
        <v>36362.14</v>
      </c>
      <c r="E17" s="116">
        <v>6780</v>
      </c>
      <c r="F17" s="116">
        <v>4550</v>
      </c>
      <c r="G17" s="116">
        <v>70.88</v>
      </c>
      <c r="H17" s="116">
        <v>2081.5</v>
      </c>
      <c r="I17" s="116">
        <v>40</v>
      </c>
      <c r="J17" s="116">
        <v>3034</v>
      </c>
      <c r="K17" s="116">
        <v>1260</v>
      </c>
      <c r="L17" s="117">
        <v>19254.68</v>
      </c>
      <c r="M17" s="117">
        <v>20</v>
      </c>
      <c r="N17" s="117">
        <v>20595</v>
      </c>
    </row>
    <row r="18" spans="1:15" s="3" customFormat="1" ht="20.100000000000001" customHeight="1">
      <c r="A18" s="145"/>
      <c r="B18" s="97" t="str">
        <f>IF(L!$A$1=1,L!B193,IF(L!$A$1=2,L!C193,L!D193))</f>
        <v>2020 Shkurt</v>
      </c>
      <c r="C18" s="115">
        <f t="shared" ref="C18:C28" si="2">SUM(D18:N18)</f>
        <v>109755.76999999999</v>
      </c>
      <c r="D18" s="116">
        <v>36651.629999999997</v>
      </c>
      <c r="E18" s="116">
        <v>6211</v>
      </c>
      <c r="F18" s="116">
        <v>8582</v>
      </c>
      <c r="G18" s="116">
        <v>0</v>
      </c>
      <c r="H18" s="116">
        <v>7218.11</v>
      </c>
      <c r="I18" s="116">
        <v>3224.6</v>
      </c>
      <c r="J18" s="116">
        <v>3711.5</v>
      </c>
      <c r="K18" s="116">
        <v>1140</v>
      </c>
      <c r="L18" s="117">
        <f>24017.83+14.1</f>
        <v>24031.93</v>
      </c>
      <c r="M18" s="117">
        <v>40</v>
      </c>
      <c r="N18" s="117">
        <v>18945</v>
      </c>
    </row>
    <row r="19" spans="1:15" s="3" customFormat="1" ht="18.75" customHeight="1">
      <c r="A19" s="145"/>
      <c r="B19" s="97" t="str">
        <f>IF(L!$A$1=1,L!B194,IF(L!$A$1=2,L!C194,L!D194))</f>
        <v xml:space="preserve">2020 Mars </v>
      </c>
      <c r="C19" s="115">
        <f t="shared" si="2"/>
        <v>92817.709999999992</v>
      </c>
      <c r="D19" s="116">
        <v>19422.580000000002</v>
      </c>
      <c r="E19" s="116">
        <v>3420</v>
      </c>
      <c r="F19" s="116">
        <v>6775</v>
      </c>
      <c r="G19" s="116">
        <v>200</v>
      </c>
      <c r="H19" s="116">
        <v>8051.99</v>
      </c>
      <c r="I19" s="116">
        <v>15316.68</v>
      </c>
      <c r="J19" s="116">
        <v>2860.5</v>
      </c>
      <c r="K19" s="116">
        <v>765</v>
      </c>
      <c r="L19" s="117">
        <v>23509.96</v>
      </c>
      <c r="M19" s="117">
        <v>280</v>
      </c>
      <c r="N19" s="117">
        <v>12216</v>
      </c>
    </row>
    <row r="20" spans="1:15" s="3" customFormat="1" ht="20.100000000000001" customHeight="1">
      <c r="A20" s="145"/>
      <c r="B20" s="97" t="str">
        <f>IF(L!$A$1=1,L!B195,IF(L!$A$1=2,L!C195,L!D195))</f>
        <v>2020 Prill</v>
      </c>
      <c r="C20" s="115">
        <f t="shared" si="2"/>
        <v>21145.989999999998</v>
      </c>
      <c r="D20" s="116">
        <v>3956.99</v>
      </c>
      <c r="E20" s="116">
        <v>320</v>
      </c>
      <c r="F20" s="116">
        <v>1971</v>
      </c>
      <c r="G20" s="116">
        <v>0</v>
      </c>
      <c r="H20" s="116">
        <v>0</v>
      </c>
      <c r="I20" s="116">
        <v>0</v>
      </c>
      <c r="J20" s="116">
        <v>3005.48</v>
      </c>
      <c r="K20" s="116">
        <v>0</v>
      </c>
      <c r="L20" s="117">
        <f>10282.52</f>
        <v>10282.52</v>
      </c>
      <c r="M20" s="117">
        <v>0</v>
      </c>
      <c r="N20" s="117">
        <v>1610</v>
      </c>
    </row>
    <row r="21" spans="1:15" s="3" customFormat="1" ht="20.100000000000001" customHeight="1">
      <c r="A21" s="145"/>
      <c r="B21" s="97" t="str">
        <f>IF(L!$A$1=1,L!B196,IF(L!$A$1=2,L!C196,L!D196))</f>
        <v>2020 Maj</v>
      </c>
      <c r="C21" s="115">
        <f t="shared" si="2"/>
        <v>32646.240000000002</v>
      </c>
      <c r="D21" s="116">
        <v>11989.33</v>
      </c>
      <c r="E21" s="116">
        <v>5600</v>
      </c>
      <c r="F21" s="116">
        <v>1261</v>
      </c>
      <c r="G21" s="116">
        <v>0</v>
      </c>
      <c r="H21" s="116">
        <v>158.69999999999999</v>
      </c>
      <c r="I21" s="116">
        <v>2834.34</v>
      </c>
      <c r="J21" s="118">
        <v>676</v>
      </c>
      <c r="K21" s="116">
        <v>0</v>
      </c>
      <c r="L21" s="117">
        <v>4661.87</v>
      </c>
      <c r="M21" s="117">
        <v>0</v>
      </c>
      <c r="N21" s="117">
        <v>5465</v>
      </c>
    </row>
    <row r="22" spans="1:15" s="3" customFormat="1" ht="20.100000000000001" customHeight="1">
      <c r="A22" s="145"/>
      <c r="B22" s="97" t="str">
        <f>IF(L!$A$1=1,L!B197,IF(L!$A$1=2,L!C197,L!D197))</f>
        <v>2020 Qershor</v>
      </c>
      <c r="C22" s="115">
        <f t="shared" si="2"/>
        <v>128048.53</v>
      </c>
      <c r="D22" s="116">
        <v>39981.47</v>
      </c>
      <c r="E22" s="116">
        <v>12390</v>
      </c>
      <c r="F22" s="116">
        <v>3626</v>
      </c>
      <c r="G22" s="116">
        <v>0</v>
      </c>
      <c r="H22" s="116">
        <v>10376.66</v>
      </c>
      <c r="I22" s="116">
        <v>3555.5</v>
      </c>
      <c r="J22" s="118">
        <v>0</v>
      </c>
      <c r="K22" s="116">
        <v>0</v>
      </c>
      <c r="L22" s="117">
        <v>43443.9</v>
      </c>
      <c r="M22" s="117">
        <v>270</v>
      </c>
      <c r="N22" s="117">
        <v>14405</v>
      </c>
    </row>
    <row r="23" spans="1:15" s="3" customFormat="1" ht="20.100000000000001" customHeight="1">
      <c r="A23" s="145"/>
      <c r="B23" s="97" t="str">
        <f>IF(L!$A$1=1,L!B198,IF(L!$A$1=2,L!C198,L!D198))</f>
        <v>2020 Korrik</v>
      </c>
      <c r="C23" s="115">
        <f t="shared" si="2"/>
        <v>123640.93000000001</v>
      </c>
      <c r="D23" s="116">
        <v>52234.67</v>
      </c>
      <c r="E23" s="116">
        <v>9280</v>
      </c>
      <c r="F23" s="116">
        <v>5284</v>
      </c>
      <c r="G23" s="116">
        <v>22.3</v>
      </c>
      <c r="H23" s="116">
        <v>10294.1</v>
      </c>
      <c r="I23" s="116">
        <v>0</v>
      </c>
      <c r="J23" s="116">
        <v>2344</v>
      </c>
      <c r="K23" s="116">
        <v>330</v>
      </c>
      <c r="L23" s="117">
        <v>23201.86</v>
      </c>
      <c r="M23" s="117">
        <v>140</v>
      </c>
      <c r="N23" s="117">
        <v>20510</v>
      </c>
    </row>
    <row r="24" spans="1:15" s="3" customFormat="1" ht="20.100000000000001" customHeight="1">
      <c r="A24" s="145"/>
      <c r="B24" s="97" t="str">
        <f>IF(L!$A$1=1,L!B199,IF(L!$A$1=2,L!C199,L!D199))</f>
        <v>2020 Gusht</v>
      </c>
      <c r="C24" s="115">
        <f t="shared" si="2"/>
        <v>141231.98000000001</v>
      </c>
      <c r="D24" s="116">
        <v>52940</v>
      </c>
      <c r="E24" s="116">
        <v>11000</v>
      </c>
      <c r="F24" s="116">
        <v>6123</v>
      </c>
      <c r="G24" s="116">
        <v>1962.11</v>
      </c>
      <c r="H24" s="116">
        <v>4441.25</v>
      </c>
      <c r="I24" s="116">
        <v>11584.88</v>
      </c>
      <c r="J24" s="116">
        <v>5884</v>
      </c>
      <c r="K24" s="116">
        <v>210</v>
      </c>
      <c r="L24" s="117">
        <v>25299.24</v>
      </c>
      <c r="M24" s="117">
        <v>90</v>
      </c>
      <c r="N24" s="117">
        <v>21697.5</v>
      </c>
    </row>
    <row r="25" spans="1:15" s="3" customFormat="1" ht="20.100000000000001" customHeight="1">
      <c r="A25" s="145"/>
      <c r="B25" s="97" t="str">
        <f>IF(L!$A$1=1,L!B200,IF(L!$A$1=2,L!C200,L!D200))</f>
        <v>2020 Shtator</v>
      </c>
      <c r="C25" s="115">
        <f t="shared" si="2"/>
        <v>200921.89</v>
      </c>
      <c r="D25" s="116">
        <v>53129.25</v>
      </c>
      <c r="E25" s="116">
        <v>8855</v>
      </c>
      <c r="F25" s="116">
        <v>7095</v>
      </c>
      <c r="G25" s="116">
        <v>294.22000000000003</v>
      </c>
      <c r="H25" s="116">
        <v>8928.02</v>
      </c>
      <c r="I25" s="116">
        <v>62507.43</v>
      </c>
      <c r="J25" s="116">
        <v>3585</v>
      </c>
      <c r="K25" s="116">
        <v>4080</v>
      </c>
      <c r="L25" s="117">
        <f>26629.97+122.5</f>
        <v>26752.47</v>
      </c>
      <c r="M25" s="117">
        <v>831</v>
      </c>
      <c r="N25" s="117">
        <v>24864.5</v>
      </c>
    </row>
    <row r="26" spans="1:15" s="3" customFormat="1" ht="20.100000000000001" customHeight="1">
      <c r="A26" s="145"/>
      <c r="B26" s="97" t="str">
        <f>IF(L!$A$1=1,L!B201,IF(L!$A$1=2,L!C201,L!D201))</f>
        <v>2020 Tetor</v>
      </c>
      <c r="C26" s="126">
        <f t="shared" si="2"/>
        <v>171615.02000000002</v>
      </c>
      <c r="D26" s="127">
        <v>67048.86</v>
      </c>
      <c r="E26" s="127">
        <v>8235</v>
      </c>
      <c r="F26" s="127">
        <v>5243</v>
      </c>
      <c r="G26" s="127">
        <v>570.77</v>
      </c>
      <c r="H26" s="127">
        <v>7038.49</v>
      </c>
      <c r="I26" s="127">
        <v>30858.34</v>
      </c>
      <c r="J26" s="127">
        <v>6011</v>
      </c>
      <c r="K26" s="127">
        <v>-1230</v>
      </c>
      <c r="L26" s="128">
        <f>24251.46+19.5</f>
        <v>24270.959999999999</v>
      </c>
      <c r="M26" s="128">
        <v>941.1</v>
      </c>
      <c r="N26" s="128">
        <v>22627.5</v>
      </c>
    </row>
    <row r="27" spans="1:15" s="3" customFormat="1" ht="20.100000000000001" customHeight="1">
      <c r="A27" s="145"/>
      <c r="B27" s="97" t="str">
        <f>IF(L!$A$1=1,L!B202,IF(L!$A$1=2,L!C202,L!D202))</f>
        <v xml:space="preserve">2020 Nëntor </v>
      </c>
      <c r="C27" s="126">
        <f t="shared" si="2"/>
        <v>124421.21</v>
      </c>
      <c r="D27" s="127">
        <v>26469.21</v>
      </c>
      <c r="E27" s="127">
        <v>9080</v>
      </c>
      <c r="F27" s="127">
        <v>4788</v>
      </c>
      <c r="G27" s="127">
        <v>695</v>
      </c>
      <c r="H27" s="127">
        <v>12102.94</v>
      </c>
      <c r="I27" s="127">
        <v>28774.92</v>
      </c>
      <c r="J27" s="127">
        <v>3723.5</v>
      </c>
      <c r="K27" s="127">
        <v>1695</v>
      </c>
      <c r="L27" s="128">
        <f>13896.74+51.9</f>
        <v>13948.64</v>
      </c>
      <c r="M27" s="128">
        <v>1100</v>
      </c>
      <c r="N27" s="128">
        <v>22044</v>
      </c>
    </row>
    <row r="28" spans="1:15" s="3" customFormat="1" ht="20.100000000000001" customHeight="1">
      <c r="A28" s="145"/>
      <c r="B28" s="97" t="str">
        <f>IF(L!$A$1=1,L!B203,IF(L!$A$1=2,L!C203,L!D203))</f>
        <v>2020 Dhjetor</v>
      </c>
      <c r="C28" s="126">
        <f t="shared" si="2"/>
        <v>155374.18</v>
      </c>
      <c r="D28" s="127">
        <v>56791.25</v>
      </c>
      <c r="E28" s="127">
        <v>9630</v>
      </c>
      <c r="F28" s="127">
        <v>7381</v>
      </c>
      <c r="G28" s="127">
        <v>637.6</v>
      </c>
      <c r="H28" s="127">
        <v>12563.57</v>
      </c>
      <c r="I28" s="127">
        <v>12701.51</v>
      </c>
      <c r="J28" s="127">
        <v>5353</v>
      </c>
      <c r="K28" s="127">
        <v>1995</v>
      </c>
      <c r="L28" s="128">
        <f>24276.9+8.35</f>
        <v>24285.25</v>
      </c>
      <c r="M28" s="128">
        <v>1650</v>
      </c>
      <c r="N28" s="128">
        <v>22386</v>
      </c>
    </row>
    <row r="29" spans="1:15" s="3" customFormat="1" ht="20.100000000000001" customHeight="1">
      <c r="A29" s="145"/>
      <c r="B29" s="97" t="str">
        <f>IF(L!$A$1=1,L!B204,IF(L!$A$1=2,L!C204,L!D204))</f>
        <v>Gjithsej 2020</v>
      </c>
      <c r="C29" s="129">
        <f>SUM(C17:C28)</f>
        <v>1395667.65</v>
      </c>
      <c r="D29" s="129">
        <f>SUM(D17:D28)</f>
        <v>456977.38</v>
      </c>
      <c r="E29" s="129">
        <f t="shared" ref="E29:N29" si="3">SUM(E17:E28)</f>
        <v>90801</v>
      </c>
      <c r="F29" s="129">
        <f t="shared" si="3"/>
        <v>62679</v>
      </c>
      <c r="G29" s="129">
        <f t="shared" si="3"/>
        <v>4452.88</v>
      </c>
      <c r="H29" s="129">
        <f t="shared" si="3"/>
        <v>83255.329999999987</v>
      </c>
      <c r="I29" s="129">
        <f t="shared" si="3"/>
        <v>171398.2</v>
      </c>
      <c r="J29" s="129">
        <f t="shared" si="3"/>
        <v>40187.979999999996</v>
      </c>
      <c r="K29" s="129">
        <f t="shared" si="3"/>
        <v>10245</v>
      </c>
      <c r="L29" s="129">
        <f t="shared" si="3"/>
        <v>262943.28000000003</v>
      </c>
      <c r="M29" s="129">
        <f t="shared" si="3"/>
        <v>5362.1</v>
      </c>
      <c r="N29" s="129">
        <f t="shared" si="3"/>
        <v>207365.5</v>
      </c>
      <c r="O29" s="113"/>
    </row>
    <row r="30" spans="1:15" s="3" customFormat="1" ht="18.75" customHeight="1">
      <c r="A30" s="146">
        <v>2021</v>
      </c>
      <c r="B30" s="97" t="str">
        <f>IF(L!$A$1=1,L!B205,IF(L!$A$1=2,L!C205,L!D205))</f>
        <v>2021 Janar</v>
      </c>
      <c r="C30" s="121">
        <f>SUM(D30:N30)</f>
        <v>100632.63</v>
      </c>
      <c r="D30" s="130">
        <v>45562.89</v>
      </c>
      <c r="E30" s="131">
        <v>7905</v>
      </c>
      <c r="F30" s="131">
        <v>2271</v>
      </c>
      <c r="G30" s="131">
        <v>40</v>
      </c>
      <c r="H30" s="131">
        <v>1604.81</v>
      </c>
      <c r="I30" s="131">
        <v>2390.66</v>
      </c>
      <c r="J30" s="131">
        <v>2193.5</v>
      </c>
      <c r="K30" s="131">
        <v>3030</v>
      </c>
      <c r="L30" s="131">
        <v>14208.67</v>
      </c>
      <c r="M30" s="131">
        <v>1401.1</v>
      </c>
      <c r="N30" s="132">
        <v>20025</v>
      </c>
    </row>
    <row r="31" spans="1:15" s="3" customFormat="1" ht="18.75" customHeight="1">
      <c r="A31" s="147"/>
      <c r="B31" s="97" t="str">
        <f>IF(L!$A$1=1,L!B206,IF(L!$A$1=2,L!C206,L!D206))</f>
        <v>2021 Shkurt</v>
      </c>
      <c r="C31" s="121">
        <f>SUM(D31:N31)</f>
        <v>109047.56999999999</v>
      </c>
      <c r="D31" s="130">
        <v>33809.86</v>
      </c>
      <c r="E31" s="131">
        <v>6690</v>
      </c>
      <c r="F31" s="131">
        <v>6207</v>
      </c>
      <c r="G31" s="131">
        <v>420</v>
      </c>
      <c r="H31" s="131">
        <v>3907.72</v>
      </c>
      <c r="I31" s="131">
        <v>5354.88</v>
      </c>
      <c r="J31" s="131">
        <v>6655</v>
      </c>
      <c r="K31" s="131">
        <v>3615</v>
      </c>
      <c r="L31" s="131">
        <v>18722.11</v>
      </c>
      <c r="M31" s="130">
        <v>3040</v>
      </c>
      <c r="N31" s="133">
        <v>20626</v>
      </c>
    </row>
    <row r="32" spans="1:15" s="3" customFormat="1" ht="18.75" customHeight="1">
      <c r="A32" s="147"/>
      <c r="B32" s="97" t="str">
        <f>IF(L!$A$1=1,L!B207,IF(L!$A$1=2,L!C207,L!D207))</f>
        <v xml:space="preserve">2021 Mars </v>
      </c>
      <c r="C32" s="121">
        <f t="shared" ref="C32:C41" si="4">SUM(D32:N32)</f>
        <v>148601.68</v>
      </c>
      <c r="D32" s="130">
        <v>66135.95</v>
      </c>
      <c r="E32" s="130">
        <v>7166</v>
      </c>
      <c r="F32" s="133">
        <v>7653</v>
      </c>
      <c r="G32" s="130">
        <v>0</v>
      </c>
      <c r="H32" s="130">
        <v>3167.08</v>
      </c>
      <c r="I32" s="130">
        <v>14167.32</v>
      </c>
      <c r="J32" s="130">
        <v>0</v>
      </c>
      <c r="K32" s="130">
        <v>0</v>
      </c>
      <c r="L32" s="130">
        <v>18609.330000000002</v>
      </c>
      <c r="M32" s="130">
        <v>2370</v>
      </c>
      <c r="N32" s="133">
        <v>29333</v>
      </c>
    </row>
    <row r="33" spans="1:14" s="3" customFormat="1" ht="18.75" customHeight="1">
      <c r="A33" s="147"/>
      <c r="B33" s="97" t="str">
        <f>IF(L!$A$1=1,L!B208,IF(L!$A$1=2,L!C208,L!D208))</f>
        <v>2021 Prill</v>
      </c>
      <c r="C33" s="121">
        <f t="shared" si="4"/>
        <v>115686.32999999999</v>
      </c>
      <c r="D33" s="130">
        <v>57170.17</v>
      </c>
      <c r="E33" s="130">
        <v>4960</v>
      </c>
      <c r="F33" s="130">
        <v>4628</v>
      </c>
      <c r="G33" s="130">
        <v>144</v>
      </c>
      <c r="H33" s="130">
        <v>3002.65</v>
      </c>
      <c r="I33" s="130">
        <v>7399</v>
      </c>
      <c r="J33" s="130">
        <v>3679</v>
      </c>
      <c r="K33" s="130">
        <v>3720</v>
      </c>
      <c r="L33" s="130">
        <v>29923.51</v>
      </c>
      <c r="M33" s="130">
        <v>1060</v>
      </c>
      <c r="N33" s="133"/>
    </row>
    <row r="34" spans="1:14" s="3" customFormat="1" ht="18.75" customHeight="1">
      <c r="A34" s="147"/>
      <c r="B34" s="97" t="str">
        <f>IF(L!$A$1=1,L!B209,IF(L!$A$1=2,L!C209,L!D209))</f>
        <v>2021 Maj</v>
      </c>
      <c r="C34" s="121">
        <f t="shared" si="4"/>
        <v>83601.86</v>
      </c>
      <c r="D34" s="130">
        <v>41680.32</v>
      </c>
      <c r="E34" s="130">
        <v>7220</v>
      </c>
      <c r="F34" s="130">
        <v>4842</v>
      </c>
      <c r="G34" s="130">
        <v>0</v>
      </c>
      <c r="H34" s="130">
        <v>3454.99</v>
      </c>
      <c r="I34" s="130">
        <v>6288</v>
      </c>
      <c r="J34" s="130">
        <v>0</v>
      </c>
      <c r="K34" s="130">
        <v>0</v>
      </c>
      <c r="L34" s="130">
        <v>17716.55</v>
      </c>
      <c r="M34" s="130">
        <v>2400</v>
      </c>
      <c r="N34" s="133"/>
    </row>
    <row r="35" spans="1:14" s="3" customFormat="1" ht="18.75" customHeight="1">
      <c r="A35" s="147"/>
      <c r="B35" s="97" t="str">
        <f>IF(L!$A$1=1,L!B210,IF(L!$A$1=2,L!C210,L!D210))</f>
        <v>2021 Qershor</v>
      </c>
      <c r="C35" s="121">
        <f t="shared" si="4"/>
        <v>80754.19</v>
      </c>
      <c r="D35" s="130">
        <v>33893.97</v>
      </c>
      <c r="E35" s="130">
        <v>9130</v>
      </c>
      <c r="F35" s="130">
        <v>5422</v>
      </c>
      <c r="G35" s="130">
        <v>0</v>
      </c>
      <c r="H35" s="130">
        <v>1097.5999999999999</v>
      </c>
      <c r="I35" s="130">
        <v>6587.5</v>
      </c>
      <c r="J35" s="130">
        <v>0</v>
      </c>
      <c r="K35" s="130">
        <v>0</v>
      </c>
      <c r="L35" s="130">
        <v>22473.119999999999</v>
      </c>
      <c r="M35" s="130">
        <v>2150</v>
      </c>
      <c r="N35" s="133"/>
    </row>
    <row r="36" spans="1:14" s="3" customFormat="1" ht="18.75" customHeight="1">
      <c r="A36" s="147"/>
      <c r="B36" s="97" t="str">
        <f>IF(L!$A$1=1,L!B211,IF(L!$A$1=2,L!C211,L!D211))</f>
        <v>2021 Korrik</v>
      </c>
      <c r="C36" s="121">
        <f t="shared" si="4"/>
        <v>93519.12000000001</v>
      </c>
      <c r="D36" s="130">
        <v>49001.16</v>
      </c>
      <c r="E36" s="130">
        <v>9550</v>
      </c>
      <c r="F36" s="130">
        <v>5543</v>
      </c>
      <c r="G36" s="130">
        <v>337.5</v>
      </c>
      <c r="H36" s="130">
        <v>8709.7900000000009</v>
      </c>
      <c r="I36" s="130">
        <v>1109.2</v>
      </c>
      <c r="J36" s="130">
        <v>2653.5</v>
      </c>
      <c r="K36" s="130">
        <v>1620</v>
      </c>
      <c r="L36" s="130">
        <v>14994.97</v>
      </c>
      <c r="M36" s="130"/>
      <c r="N36" s="133"/>
    </row>
    <row r="37" spans="1:14" s="3" customFormat="1" ht="18.75" customHeight="1">
      <c r="A37" s="147"/>
      <c r="B37" s="97" t="str">
        <f>IF(L!$A$1=1,L!B212,IF(L!$A$1=2,L!C212,L!D212))</f>
        <v>2021 Gusht</v>
      </c>
      <c r="C37" s="121">
        <f t="shared" si="4"/>
        <v>147698.34000000003</v>
      </c>
      <c r="D37" s="130">
        <v>83799.27</v>
      </c>
      <c r="E37" s="130">
        <v>10890</v>
      </c>
      <c r="F37" s="130">
        <v>12404</v>
      </c>
      <c r="G37" s="130">
        <v>880.35</v>
      </c>
      <c r="H37" s="130">
        <v>7539.8</v>
      </c>
      <c r="I37" s="130">
        <v>7868.84</v>
      </c>
      <c r="J37" s="130">
        <v>0</v>
      </c>
      <c r="K37" s="130">
        <v>0</v>
      </c>
      <c r="L37" s="130">
        <v>24316.080000000002</v>
      </c>
      <c r="M37" s="130"/>
      <c r="N37" s="133"/>
    </row>
    <row r="38" spans="1:14" s="3" customFormat="1" ht="18.75" customHeight="1">
      <c r="A38" s="147"/>
      <c r="B38" s="97" t="str">
        <f>IF(L!$A$1=1,L!B213,IF(L!$A$1=2,L!C213,L!D213))</f>
        <v>2021 Shtator</v>
      </c>
      <c r="C38" s="121">
        <f t="shared" si="4"/>
        <v>0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3"/>
    </row>
    <row r="39" spans="1:14" s="3" customFormat="1" ht="18.75" customHeight="1">
      <c r="A39" s="147"/>
      <c r="B39" s="97" t="str">
        <f>IF(L!$A$1=1,L!B214,IF(L!$A$1=2,L!C214,L!D214))</f>
        <v>2021 Tetor</v>
      </c>
      <c r="C39" s="121">
        <f t="shared" si="4"/>
        <v>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3"/>
    </row>
    <row r="40" spans="1:14" s="3" customFormat="1" ht="18.75" customHeight="1">
      <c r="A40" s="147"/>
      <c r="B40" s="97" t="str">
        <f>IF(L!$A$1=1,L!B215,IF(L!$A$1=2,L!C215,L!D215))</f>
        <v xml:space="preserve">2021 Nëntor </v>
      </c>
      <c r="C40" s="121">
        <f t="shared" si="4"/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3"/>
    </row>
    <row r="41" spans="1:14" s="3" customFormat="1" ht="18.75" customHeight="1">
      <c r="A41" s="147"/>
      <c r="B41" s="97" t="str">
        <f>IF(L!$A$1=1,L!B216,IF(L!$A$1=2,L!C216,L!D216))</f>
        <v>2021 Dhjetor</v>
      </c>
      <c r="C41" s="121">
        <f t="shared" si="4"/>
        <v>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3"/>
    </row>
    <row r="42" spans="1:14" s="3" customFormat="1" ht="18.75" customHeight="1">
      <c r="A42" s="148"/>
      <c r="B42" s="136" t="str">
        <f>IF(L!$A$1=1,L!B217,IF(L!$A$1=2,L!C217,L!D217))</f>
        <v>Gjithsej 2021</v>
      </c>
      <c r="C42" s="137">
        <f t="shared" ref="C42:N42" si="5">SUM(C30:C41)</f>
        <v>879541.72</v>
      </c>
      <c r="D42" s="137">
        <f t="shared" si="5"/>
        <v>411053.59000000008</v>
      </c>
      <c r="E42" s="137">
        <f t="shared" si="5"/>
        <v>63511</v>
      </c>
      <c r="F42" s="137">
        <f t="shared" si="5"/>
        <v>48970</v>
      </c>
      <c r="G42" s="137">
        <f t="shared" si="5"/>
        <v>1821.85</v>
      </c>
      <c r="H42" s="137">
        <f t="shared" si="5"/>
        <v>32484.44</v>
      </c>
      <c r="I42" s="137">
        <f t="shared" si="5"/>
        <v>51165.399999999994</v>
      </c>
      <c r="J42" s="137">
        <f t="shared" si="5"/>
        <v>15181</v>
      </c>
      <c r="K42" s="137">
        <f t="shared" si="5"/>
        <v>11985</v>
      </c>
      <c r="L42" s="137">
        <f t="shared" si="5"/>
        <v>160964.33999999997</v>
      </c>
      <c r="M42" s="137">
        <f t="shared" si="5"/>
        <v>12421.1</v>
      </c>
      <c r="N42" s="137">
        <f t="shared" si="5"/>
        <v>69984</v>
      </c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2021-09-15T13:17:49Z</dcterms:modified>
</cp:coreProperties>
</file>